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nasrpo\EFS\EFS-I\2 NABORY 2021-2027\8.2 BOF 2024\8.2 002 przedszkola_24.07.2024\Regulamin i załączniki\"/>
    </mc:Choice>
  </mc:AlternateContent>
  <xr:revisionPtr revIDLastSave="0" documentId="13_ncr:1_{D3FAD05B-84D0-412D-90A7-09C49515F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szkola BOF" sheetId="1" r:id="rId1"/>
  </sheets>
  <calcPr calcId="191029"/>
</workbook>
</file>

<file path=xl/calcChain.xml><?xml version="1.0" encoding="utf-8"?>
<calcChain xmlns="http://schemas.openxmlformats.org/spreadsheetml/2006/main">
  <c r="I127" i="1" l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H3" i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57" i="1"/>
  <c r="I57" i="1"/>
  <c r="H58" i="1"/>
  <c r="I58" i="1"/>
  <c r="H59" i="1"/>
  <c r="I59" i="1"/>
  <c r="H60" i="1"/>
  <c r="I60" i="1"/>
  <c r="H61" i="1"/>
  <c r="I61" i="1"/>
  <c r="H62" i="1"/>
  <c r="I62" i="1"/>
</calcChain>
</file>

<file path=xl/sharedStrings.xml><?xml version="1.0" encoding="utf-8"?>
<sst xmlns="http://schemas.openxmlformats.org/spreadsheetml/2006/main" count="904" uniqueCount="404">
  <si>
    <t>Typ</t>
  </si>
  <si>
    <t>Nazwa</t>
  </si>
  <si>
    <t>Gmina</t>
  </si>
  <si>
    <t>Miejscowość</t>
  </si>
  <si>
    <t>Ulica</t>
  </si>
  <si>
    <t>Numer budynku</t>
  </si>
  <si>
    <t>Kod pocztowy</t>
  </si>
  <si>
    <t>Poczta</t>
  </si>
  <si>
    <t>Nazwa podmiotu nadrzędnego</t>
  </si>
  <si>
    <t>Przedszkole</t>
  </si>
  <si>
    <t>PRZEDSZKOLE SAMORZĄDOWE NR 1 W BIAŁYMSTOKU</t>
  </si>
  <si>
    <t>Białystok</t>
  </si>
  <si>
    <t>ul. Kawaleryjska</t>
  </si>
  <si>
    <t>PRZEDSZKOLE SAMORZĄDOWE NR 10 W BIAŁYMSTOKU</t>
  </si>
  <si>
    <t>ul. Aleja Józefa Piłsudskiego</t>
  </si>
  <si>
    <t>PRZEDSZKOLE SAMORZĄDOWE NR 12 "TĘCZOWE" W BIAŁYMSTOKU</t>
  </si>
  <si>
    <t>ul. Podleśna</t>
  </si>
  <si>
    <t>PRZEDSZKOLE SAMORZĄDOWE NR 14 Z POLSKIM I BIAŁORUSKIM JĘZYKIEM NAUCZANIA W BIAŁYMSTOKU</t>
  </si>
  <si>
    <t>PRZEDSZKOLE SAMORZĄDOWE NR 2 "POD SŁONKIEM" W BIAŁYMSTOKU</t>
  </si>
  <si>
    <t>ul. Mazowiecka</t>
  </si>
  <si>
    <t>PRZEDSZKOLE SAMORZĄDOWE NR 20 W BIAŁYMSTOKU</t>
  </si>
  <si>
    <t>ul. Sowlańska</t>
  </si>
  <si>
    <t>PRZEDSZKOLE SAMORZĄDOWE NR 21 "NA BOJARACH" W BIAŁYMSTOKU</t>
  </si>
  <si>
    <t>ul. Stanisława Staszica</t>
  </si>
  <si>
    <t>PRZEDSZKOLE SAMORZĄDOWE NR 22 W BIAŁYMSTOKU</t>
  </si>
  <si>
    <t>ul. Łąkowa</t>
  </si>
  <si>
    <t>PRZEDSZKOLE SAMORZĄDOWE NR 23 "BAŚNIOWE" W BIAŁYMSTOKU</t>
  </si>
  <si>
    <t>ul. Marii Konopnickiej</t>
  </si>
  <si>
    <t>PRZEDSZKOLE SAMORZĄDOWE NR 25 „KRAINA UŚMIECHU” W BIAŁYMSTOKU ZESPOŁU PRZEDSZKOLI NR 4 W BIAŁYMSTOKU</t>
  </si>
  <si>
    <t>ul. Jerzego Waszyngtona</t>
  </si>
  <si>
    <t>ZESPÓŁ PRZEDSZKOLI NR 4 W BIAŁYMSTOKU</t>
  </si>
  <si>
    <t>PRZEDSZKOLE SAMORZĄDOWE NR 26 INTEGRACYJNE IM. JOANNY STRZAŁKOWSKIEJ-KUCZYŃSKIEJ W BIAŁYMSTOKU</t>
  </si>
  <si>
    <t>ul. Ciepła</t>
  </si>
  <si>
    <t>PRZEDSZKOLE SAMORZĄDOWE NR 27 IM. MARSZAŁKA JÓZEFA PIŁSUDSKIEGO W BIAŁYMSTOKU</t>
  </si>
  <si>
    <t>PRZEDSZKOLE SAMORZĄDOWE NR 28 W BIAŁYMSTOKU ZESPOŁU PRZEDSZKOLI NR 3 W BIAŁYMSTOKU</t>
  </si>
  <si>
    <t>ul. Wierzbowa</t>
  </si>
  <si>
    <t>ZESPÓŁ PRZEDSZKOLI NR 3 W BIAŁYMSTOKU</t>
  </si>
  <si>
    <t>PRZEDSZKOLE SAMORZĄDOWE NR 29 „FANTAZJA" W BIAŁYMSTOKU ZESPOŁU PRZEDSZKOLI NR 3 W BIAŁYMSTOKU</t>
  </si>
  <si>
    <t>ul. Władysława Broniewskiego</t>
  </si>
  <si>
    <t>PRZEDSZKOLE SAMORZĄDOWE NR 30 IM. ŚWIĘTEGO JANA PAWŁA II „RADOSNE” W BIAŁYMSTOKU</t>
  </si>
  <si>
    <t>ul. Piastowska</t>
  </si>
  <si>
    <t>PRZEDSZKOLE SAMORZĄDOWE NR 31 W BIAŁYMSTOKU</t>
  </si>
  <si>
    <t>ul. Świętokrzyska</t>
  </si>
  <si>
    <t>PRZEDSZKOLE SAMORZĄDOWE NR 32 Z ODDZIAŁAMI INTEGRACYJNYMI „BAJKOWE MIASTECZKO” W BIAŁYMSTOKU ZESPOŁU PRZEDSZKOLI NR 2 W BIAŁYMSTOKU</t>
  </si>
  <si>
    <t>ul. Kazimierza Pułaskiego</t>
  </si>
  <si>
    <t>ZESPÓŁ PRZEDSZKOLI NR 2 W BIAŁYMSTOKU</t>
  </si>
  <si>
    <t>PRZEDSZKOLE SAMORZĄDOWE NR 35 "WESOŁE" W BIAŁYMSTOKU</t>
  </si>
  <si>
    <t>ul. Wesoła</t>
  </si>
  <si>
    <t>PRZEDSZKOLE SAMORZĄDOWE NR 36 IM. MARII MONTESSORI W BIAŁYMSTOKU</t>
  </si>
  <si>
    <t>ul. Świętego Mikołaja</t>
  </si>
  <si>
    <t>PRZEDSZKOLE SAMORZĄDOWE NR 39 W BIAŁYMSTOKU ZESPOŁU PRZEDSZKOLI NR 1 W BIAŁYMSTOKU</t>
  </si>
  <si>
    <t>ul. Wincentego Witosa</t>
  </si>
  <si>
    <t>ZESPÓŁ PRZEDSZKOLI NR 1 W BIAŁYMSTOKU</t>
  </si>
  <si>
    <t>PRZEDSZKOLE SAMORZĄDOWE NR 40 WESOŁEJ LUDWICZKI W BIAŁYMSTOKU</t>
  </si>
  <si>
    <t>ul. Komisji Edukacji Narodowej</t>
  </si>
  <si>
    <t>PRZEDSZKOLE SAMORZĄDOWE NR 41 INTEGRACYJNE W BIAŁYMSTOKU</t>
  </si>
  <si>
    <t>ul. Świętojańska</t>
  </si>
  <si>
    <t>PRZEDSZKOLE SAMORZĄDOWE NR 42 "NIEZAPOMINAJKA" W BIAŁYMSTOKU</t>
  </si>
  <si>
    <t>PRZEDSZKOLE SAMORZĄDOWE NR 43 W BIAŁYMSTOKU</t>
  </si>
  <si>
    <t>ul. Bartosza Głowackiego</t>
  </si>
  <si>
    <t>PRZEDSZKOLE SAMORZĄDOWE NR 44 W BIAŁYMSTOKU ZESPOŁU PRZEDSZKOLI NR 3 W BIAŁYMSTOKU</t>
  </si>
  <si>
    <t>ul. Antoniukowska</t>
  </si>
  <si>
    <t>PRZEDSZKOLE SAMORZĄDOWE NR 45 "CHATKA KILKULATKA" W BIAŁYMSTOKU</t>
  </si>
  <si>
    <t>ul. gen. Stanisława Sosabowskiego</t>
  </si>
  <si>
    <t>PRZEDSZKOLE SAMORZĄDOWE NR 46 W BIAŁYMSTOKU</t>
  </si>
  <si>
    <t>ul. Mieszka I</t>
  </si>
  <si>
    <t>PRZEDSZKOLE SAMORZĄDOWE NR 47 "Z UŚMIECHEM" W BIAŁYMSTOKU</t>
  </si>
  <si>
    <t>ul. św. Wojciecha</t>
  </si>
  <si>
    <t>PRZEDSZKOLE SAMORZĄDOWE NR 48 „BAJKOWA KRAINA” W BIAŁYMSTOKU</t>
  </si>
  <si>
    <t>ul. Pogodna</t>
  </si>
  <si>
    <t>PRZEDSZKOLE SAMORZĄDOWE NR 49 IM. JANA BRZECHWY W BIAŁYMSTOKU</t>
  </si>
  <si>
    <t>PRZEDSZKOLE SAMORZĄDOWE NR 5 W BIAŁYMSTOKU</t>
  </si>
  <si>
    <t>ul. Krańcowa</t>
  </si>
  <si>
    <t>PRZEDSZKOLE SAMORZĄDOWE NR 50 W BIAŁYMSTOKU ZESPOŁU PRZEDSZKOLI NR 1 W BIAŁYMSTOKU</t>
  </si>
  <si>
    <t>ul. Upalna</t>
  </si>
  <si>
    <t>PRZEDSZKOLE SAMORZĄDOWE NR 51 "PRZYJAZNE" W BIAŁYMSTOKU</t>
  </si>
  <si>
    <t>ul. Bohaterów Monte Cassino</t>
  </si>
  <si>
    <t>PRZEDSZKOLE SAMORZĄDOWE NR 52 KUBUSIA PUCHATKA W BIAŁYMSTOKU ZESPOŁU PRZEDSZKOLI NR 4 W BIAŁYMSTOKU</t>
  </si>
  <si>
    <t>PRZEDSZKOLE SAMORZĄDOWE NR 53 IM. MARII KOWNACKIEJ „PLASTUŚ” W BIAŁYMSTOKU</t>
  </si>
  <si>
    <t>ul. Kardynała Stefana Wyszyńskiego</t>
  </si>
  <si>
    <t>PRZEDSZKOLE SAMORZĄDOWE NR 55 Z ODDZIAŁAMI INTEGRACYJNYMI W BIAŁYMSTOKU</t>
  </si>
  <si>
    <t>ul. Kozłowa</t>
  </si>
  <si>
    <t>PRZEDSZKOLE SAMORZĄDOWE NR 56 W BIAŁYMSTOKU</t>
  </si>
  <si>
    <t>ul. Generała Józefa Hallera</t>
  </si>
  <si>
    <t>PRZEDSZKOLE SAMORZĄDOWE NR 58 INTEGRACYJNE IM. JANA WILKOWSKIEGO W BIAŁYMSTOKU</t>
  </si>
  <si>
    <t>ul. Palmowa</t>
  </si>
  <si>
    <t>PRZEDSZKOLE SAMORZĄDOWE NR 60 W BIAŁYMSTOKU</t>
  </si>
  <si>
    <t>ul. ks. Jerzego Popiełuszki</t>
  </si>
  <si>
    <t>PRZEDSZKOLE SAMORZĄDOWE NR 64 PN. „AKADEMIA JASIA I MAŁGOSI” W BIAŁYMSTOKU ZESPOŁU PRZEDSZKOLI NR 2 W BIAŁYMSTOKU</t>
  </si>
  <si>
    <t>ul. Stanisława Dubois</t>
  </si>
  <si>
    <t>PRZEDSZKOLE SAMORZĄDOWE NR 65 „PODLASKIE SMYKI” W BIAŁYMSTOKU</t>
  </si>
  <si>
    <t>ul. Łagodna</t>
  </si>
  <si>
    <t>PRZEDSZKOLE SAMORZĄDOWE NR 68 IM. JANUSZA KORCZAKA W BIAŁYMSTOKU</t>
  </si>
  <si>
    <t>PRZEDSZKOLE SAMORZĄDOWE NR 69 W BIAŁYMSTOKU</t>
  </si>
  <si>
    <t>ul. Aleksandra Karpowicza</t>
  </si>
  <si>
    <t>PRZEDSZKOLE SAMORZĄDOWE NR 7 "KASZTANOWY ZAKĄTEK" W BIAŁYMSTOKU</t>
  </si>
  <si>
    <t>ul. Bydgoska</t>
  </si>
  <si>
    <t>PRZEDSZKOLE SAMORZĄDOWE NR 71 W BIAŁYMSTOKU</t>
  </si>
  <si>
    <t>ul. Dziesięciny</t>
  </si>
  <si>
    <t>PRZEDSZKOLE SAMORZĄDOWE NR 73 W BIAŁYMSTOKU</t>
  </si>
  <si>
    <t>ul. Gajowa</t>
  </si>
  <si>
    <t>PRZEDSZKOLE SAMORZĄDOWE NR 76 "NA ZIELONYCH WZGÓRZACH" W BIAŁYMSTOKU</t>
  </si>
  <si>
    <t>ul. Różana</t>
  </si>
  <si>
    <t>PRZEDSZKOLE SAMORZĄDOWE NR 77 "RUMIANKOWE PRZEDSZKOLE" IM. SIMONY KOSSAK W BIAŁYMSTOKU</t>
  </si>
  <si>
    <t>ul. Rumiankowa</t>
  </si>
  <si>
    <t>PRZEDSZKOLE SAMORZĄDOWE NR 78 W BIAŁYMSTOKU</t>
  </si>
  <si>
    <t>ul. Zagórna</t>
  </si>
  <si>
    <t>PRZEDSZKOLE SAMORZĄDOWE NR 79 "KONWALIOWY ZAKĄTEK" W BIAŁYMSTOKU</t>
  </si>
  <si>
    <t>ul. Konwaliowa</t>
  </si>
  <si>
    <t>PRZEDSZKOLE SAMORZĄDOWE NR 8 IM. HENRYKA SIENKIEWICZA W BIAŁYMSTOKU</t>
  </si>
  <si>
    <t>ul. Nowogródzka</t>
  </si>
  <si>
    <t>PRZEDSZKOLE SAMORZĄDOWE NR 80 W BIAŁYMSTOKU</t>
  </si>
  <si>
    <t>ul. Armii Krajowej</t>
  </si>
  <si>
    <t>PRZEDSZKOLE SAMORZĄDOWE NR 81 "BRZOSKWINIOWY RAJ" W BIAŁYMSTOKU</t>
  </si>
  <si>
    <t>ul. Brzoskwiniowa</t>
  </si>
  <si>
    <t>PRZEDSZKOLE SAMORZĄDOWE NR 82 "STUMILOWY LAS" W BIAŁYMSTOKU</t>
  </si>
  <si>
    <t>ul. Zbigniewa Herberta</t>
  </si>
  <si>
    <t>Szkoła podstawowa</t>
  </si>
  <si>
    <t>SZKOŁA PODSTAWOWA NR 11 Z ODDZIAŁAMI INTEGRACYJNYMI IM. KORNELA MAKUSZYŃSKIEGO W BIAŁYMSTOKU</t>
  </si>
  <si>
    <t>ul. Poleska</t>
  </si>
  <si>
    <t>SZKOŁA PODSTAWOWA NR 12 IM. ZYGMUNTA GLOGERA W BIAŁYMSTOKU</t>
  </si>
  <si>
    <t>SZKOŁA PODSTAWOWA NR 15 IM. MARII SKŁODOWSKIEJ-CURIE W BIAŁYMSTOKU</t>
  </si>
  <si>
    <t>SZKOŁA PODSTAWOWA NR 19 IM. MIESZKA I W BIAŁYMSTOKU</t>
  </si>
  <si>
    <t>SZKOŁA PODSTAWOWA NR 21 IM. MARSZAŁKA JÓZEFA PIŁSUDSKIEGO W BIAŁYMSTOKU</t>
  </si>
  <si>
    <t>ul. Polowa</t>
  </si>
  <si>
    <t>SZKOŁA PODSTAWOWA NR 28 IM. KONSTANTEGO ILDEFONSA GAŁCZYŃSKIEGO W BIAŁYMSTOKU</t>
  </si>
  <si>
    <t>ul. Warmińska</t>
  </si>
  <si>
    <t>SZKOŁA PODSTAWOWA NR 3 IM. ADAMA MICKIEWICZA W BIAŁYMSTOKU</t>
  </si>
  <si>
    <t>ul. Gdańska</t>
  </si>
  <si>
    <t>SZKOŁA PODSTAWOWA NR 31 IM. JANUSZA KORCZAKA W BIAŁYMSTOKU</t>
  </si>
  <si>
    <t>ul. Żurawia</t>
  </si>
  <si>
    <t>SZKOŁA PODSTAWOWA NR 32 IM. MJR. HENRYKA DOBRZAŃSKIEGO PS. "HUBAL" ZESPOŁU SZKÓŁ OGÓLNOKSZTAŁCĄCYCH MISTRZOSTWA SPORTOWEGO NR 3 "PIETRASZE" W BIAŁYMSTOKU</t>
  </si>
  <si>
    <t>ul. Pietrasze</t>
  </si>
  <si>
    <t>ZESPÓŁ SZKÓŁ OGÓLNOKSZTAŁCĄCYCH MISTRZOSTWA SPORTOWEGO NR 3 "PIETRASZE" W BIAŁYMSTOKU</t>
  </si>
  <si>
    <t>SZKOŁA PODSTAWOWA NR 34 IM. GEN. JÓZEFA ZACHARIASZA BEMA W BIAŁYMSTOKU</t>
  </si>
  <si>
    <t>SZKOŁA PODSTAWOWA NR 37 IM. KAZIMIERZA GÓRSKIEGO W BIAŁYMSTOKU</t>
  </si>
  <si>
    <t>ul. Jaworowa</t>
  </si>
  <si>
    <t>SZKOŁA PODSTAWOWA NR 43 IM. SIMONY KOSSAK W BIAŁYMSTOKU</t>
  </si>
  <si>
    <t>ul. Stroma</t>
  </si>
  <si>
    <t>SZKOŁA PODSTAWOWA NR 44 IM. STANISŁAWA MONIUSZKI W BIAŁYMSTOKU</t>
  </si>
  <si>
    <t>SZKOŁA PODSTAWOWA NR 47 IM. JANA KLEMENSA BRANICKIEGO W BIAŁYMSTOKU</t>
  </si>
  <si>
    <t>SZKOŁA PODSTAWOWA NR 49 Z ODDZIAŁAMI INTEGRACYJNYMI IM. STEFANA KARDYNAŁA WYSZYŃSKIEGO - PRYMASA TYSIĄCLECIA W BIAŁYMSTOKU</t>
  </si>
  <si>
    <t>SZKOŁA PODSTAWOWA NR 5 IM. WŁADYSŁAWA BRONIEWSKIEGO W BIAŁYMSTOKU</t>
  </si>
  <si>
    <t>ul. Kamienna</t>
  </si>
  <si>
    <t>SZKOŁA PODSTAWOWA NR 50 Z ODDZIAŁAMI INTEGRACYJNYMI IM. ŚWIĘTEJ JADWIGI KRÓLOWEJ POLSKI W BIAŁYMSTOKU</t>
  </si>
  <si>
    <t>SZKOŁA PODSTAWOWA NR 51 IM. LUDWIKA ZAMENHOFA W BIAŁYMSTOKU</t>
  </si>
  <si>
    <t>ul. Jana Krzysztofa Kluka</t>
  </si>
  <si>
    <t>SZKOŁA PODSTAWOWA NR 52 IM. DR IRENY BIAŁÓWNY W BIAŁYMSTOKU</t>
  </si>
  <si>
    <t>ul. Dojlidy Górne</t>
  </si>
  <si>
    <t>SZKOŁA PODSTAWOWA NR 8 IM. ŚWIĘTEGO KAZIMIERZA KRÓLEWICZA W BIAŁYMSTOKU</t>
  </si>
  <si>
    <t>ul. Jesienna</t>
  </si>
  <si>
    <t>ZESPÓŁ SZKÓŁ OGÓLNOKSZTAŁCĄCYCH MISTRZOSTWA SPORTOWEGO NR 2 W BIAŁYMSTOKU, SZKOŁA PODSTAWOWA NR 29 IM. SYNÓW PUŁKU W BIAŁYMSTOKU</t>
  </si>
  <si>
    <t>ul. Promienna</t>
  </si>
  <si>
    <t>ZESPÓŁ SZKÓŁ OGÓLNOKSZTAŁCĄCYCH MISTRZOSTWA SPORTOWEGO NR 2 W BIAŁYMSTOKU</t>
  </si>
  <si>
    <t>ZESPÓŁ SZKOLNO – PRZEDSZKOLNY NR 1 W BIAŁYMSTOKU, PRZEDSZKOLE SAMORZĄDOWE NR 83 W BIAŁYMSTOKU</t>
  </si>
  <si>
    <t>ul. Strażacka</t>
  </si>
  <si>
    <t>ZESPÓŁ SZKOLNO-PRZEDSZKOLNY NR 1 W BIAŁYMSTOKU</t>
  </si>
  <si>
    <t>ZESPÓŁ SZKOLNO-PRZEDSZKOLNY NR 2 W BIAŁYMSTOKU, PRZEDSZKOLE SAMORZĄDOWE NR 84 W BIAŁYMSTOKU</t>
  </si>
  <si>
    <t>ZESPÓŁ SZKOLNO-PRZEDSZKOLNY NR 2 W BIAŁYMSTOKU</t>
  </si>
  <si>
    <t>ZESPÓŁ SZKOLNO-PRZEDSZKOLNY NR 3 W BIAŁYMSTOKU, PRZEDSZKOLE SAMORZĄDOWE NR 85 W BIAŁYMSTOKU</t>
  </si>
  <si>
    <t>ZESPÓŁ SZKOLNO-PRZEDSZKOLNY NR 3 W BIAŁYMSTOKU</t>
  </si>
  <si>
    <t>ZESPÓŁ SZKOLNO-PRZEDSZKOLNY NR 4 W BIAŁYMSTOKU, PRZEDSZKOLE SAMORZĄDOWE NR 86 W BIAŁYMSTOKU</t>
  </si>
  <si>
    <t>ul. Porzeczkowa</t>
  </si>
  <si>
    <t>ZESPÓŁ SZKOLNO-PRZEDSZKOLNY NR 4 W BIAŁYMSTOKU</t>
  </si>
  <si>
    <t>ZESPÓŁ SZKOLNO-PRZEDSZKOLNY NR 5 W BIAŁYMSTOKU, PRZEDSZKOLE SAMORZĄDOWE NR 87 W BIAŁYMSTOKU</t>
  </si>
  <si>
    <t>ul. Magnoliowa</t>
  </si>
  <si>
    <t>ZESPÓŁ SZKOLNO-PRZEDSZKOLNY NR 5 W BIAŁYMSTOKU</t>
  </si>
  <si>
    <t>ZESPÓŁ SZKOLNO-PRZEDSZKOLNY NR 6 W BIAŁYMSTOKU PRZEDSZKOLE SAMORZĄDOWE NR 4 W BIAŁYMSTOKU</t>
  </si>
  <si>
    <t>ul. Sokólska</t>
  </si>
  <si>
    <t>ZESPÓŁ SZKOLNO-PRZEDSZKOLNY NR 6 W BIAŁYMSTOKU</t>
  </si>
  <si>
    <t>PRZEDSZKOLE SAMORZĄDOWE IM. JANA PAWŁA II W CHOROSZCZY</t>
  </si>
  <si>
    <t>Choroszcz</t>
  </si>
  <si>
    <t>ul. Powstania Styczniowego</t>
  </si>
  <si>
    <t>PRZEDSZKOLE SAMORZĄDOWE W BARSZCZEWIE</t>
  </si>
  <si>
    <t>Barszczewo</t>
  </si>
  <si>
    <t>Punkt przedszkolny</t>
  </si>
  <si>
    <t>PUNKT PRZEDSZKOLNY PRZY SZKOLE PODSTAWOWEJ W ZŁOTORII</t>
  </si>
  <si>
    <t>Złotoria</t>
  </si>
  <si>
    <t>SZKOŁA PODSTAWOWA IM. HENRYKA SIENKIEWICZA W CHOROSZCZY</t>
  </si>
  <si>
    <t>SZKOŁA PODSTAWOWA W ZŁOTORII</t>
  </si>
  <si>
    <t>PRZEDSZKOLE ,,KRAINA MARZEŃ" W CZARNEJ BIAŁOSTOCKIEJ</t>
  </si>
  <si>
    <t>Czarna Białostocka</t>
  </si>
  <si>
    <t>ul. Torowa</t>
  </si>
  <si>
    <t>SZKOŁA PODSTAWOWA NR 1 IM. JANA PAWŁA II W CZARNEJ BIAŁOSTOCKIEJ</t>
  </si>
  <si>
    <t>ul. Bolesława Prusa</t>
  </si>
  <si>
    <t>SZKOŁA PODSTAWOWA NR 2 IM. ROMUALDA TRAUGUTTA W CZARNEJ BIAŁOSTOCKIEJ</t>
  </si>
  <si>
    <t>ul. Traugutta</t>
  </si>
  <si>
    <t>SZKOŁA PODSTAWOWA W CZARNEJ WSI KOŚCIELNEJ</t>
  </si>
  <si>
    <t>Czarna Wieś Kościelna</t>
  </si>
  <si>
    <t>ul. Szkolna</t>
  </si>
  <si>
    <t>PRZEDSZKOLE SAMORZĄDOWE W DOBRZYNIEWIE DUŻYM</t>
  </si>
  <si>
    <t>ZESPÓŁ SZKOLNO-PRZEDSZKOLNY W DOBRZYNIEWIE DUŻYM</t>
  </si>
  <si>
    <t>Dobrzyniewo Duże</t>
  </si>
  <si>
    <t>PRZEDSZKOLE SAMORZĄDOWE W FASTACH</t>
  </si>
  <si>
    <t>ZESPÓŁ SZKOLNO-PRZEDSZKOLNY W FASTACH</t>
  </si>
  <si>
    <t>Fasty</t>
  </si>
  <si>
    <t>ul. Białostocka</t>
  </si>
  <si>
    <t>PRZEDSZKOLE SAMORZĄDOWE W NOWYM ALEKSANDROWIE</t>
  </si>
  <si>
    <t>ZESPÓŁ SZKOLNO-PRZEDSZKOLNY W NOWYM ALEKSANDROWIE</t>
  </si>
  <si>
    <t>Nowe Aleksandrowo</t>
  </si>
  <si>
    <t>SZKOŁA PODSTAWOWA IM. KRÓLOWEJ BONY SFORZY W OBRUBNIKACH</t>
  </si>
  <si>
    <t>Obrubniki</t>
  </si>
  <si>
    <t>SZKOŁA PODSTAWOWA W POGORZAŁKACH</t>
  </si>
  <si>
    <t>Pogorzałki</t>
  </si>
  <si>
    <t>PRZEDSZKOLE SAMORZĄDOWE W JUCHNOWCU GÓRNYM</t>
  </si>
  <si>
    <t>ZESPÓŁ SZKÓŁ IM. KS. JERZEGO POPIEŁUSZKI W JUCHNOWCU GÓRNYM</t>
  </si>
  <si>
    <t>Juchnowiec Kościelny</t>
  </si>
  <si>
    <t>Juchnowiec Górny</t>
  </si>
  <si>
    <t>PRZEDSZKOLE W KLEOSINIE</t>
  </si>
  <si>
    <t>ZESPÓŁ SZKÓŁ W KLEOSINIE</t>
  </si>
  <si>
    <t>Kleosin</t>
  </si>
  <si>
    <t>ul. Ojca Janusza Walerowskiego</t>
  </si>
  <si>
    <t>PRZEDSZKOLE W KSIĘŻYNIE</t>
  </si>
  <si>
    <t>ZESPÓŁ SZKÓŁ W KSIĘŻYNIE</t>
  </si>
  <si>
    <t>Księżyno</t>
  </si>
  <si>
    <t>SZKOŁA PODSTAWOWA IM.JANA PAWŁA II W KLEOSINIE</t>
  </si>
  <si>
    <t>ul. Zambrowska</t>
  </si>
  <si>
    <t>PRZEDSZKOLE NR 1 Z ODDZIAŁAMI INTEGRACYJNYMI W ŁAPACH</t>
  </si>
  <si>
    <t>Łapy</t>
  </si>
  <si>
    <t>ul. Polna</t>
  </si>
  <si>
    <t>PRZEDSZKOLE NR 2 W ŁAPACH</t>
  </si>
  <si>
    <t>ul. Cmentarna</t>
  </si>
  <si>
    <t>SZKOŁA PODSTAWOWA IM. H. KOŁŁĄTAJA W UHOWIE</t>
  </si>
  <si>
    <t>Uhowo</t>
  </si>
  <si>
    <t>SZKOŁA PODSTAWOWA IM. JANA III SOBIESKIEGO W PŁONCE KOŚCIELNEJ</t>
  </si>
  <si>
    <t>Płonka Kościelna</t>
  </si>
  <si>
    <t>SZKOŁA PODSTAWOWA IM. KS. JERZEGO POPIEŁUSZKI W ŁUPIANCE STAREJ</t>
  </si>
  <si>
    <t>Łupianka Stara</t>
  </si>
  <si>
    <t>SZKOŁA PODSTAWOWA NR 1 Z ODDZIAŁAMI INTEGRACYJNYMI IM. ŚWIĘTEGO JANA PAWŁA II W ŁAPACH</t>
  </si>
  <si>
    <t>SZKOŁA PODSTAWOWA NR 3 IM. MARII KONOPNICKIEJ W ŁAPACH</t>
  </si>
  <si>
    <t>ul. Letnia</t>
  </si>
  <si>
    <t>PRZEDSZKOLE SAMORZĄDOWE W GRABÓWCE</t>
  </si>
  <si>
    <t>Supraśl</t>
  </si>
  <si>
    <t>Grabówka</t>
  </si>
  <si>
    <t>ul. Leszczynowa</t>
  </si>
  <si>
    <t>PRZEDSZKOLE SAMORZĄDOWE W OGRODNICZKACH IM. OCHOTNICZYCH STRAŻY POŻARNYCH</t>
  </si>
  <si>
    <t>ZESPÓŁ SZKOLNO-PRZEDSZKOLNY W OGRODNICZKACH</t>
  </si>
  <si>
    <t>Ogrodniczki</t>
  </si>
  <si>
    <t>PRZEDSZKOLE SAMORZĄDOWE W SOBOLEWIE</t>
  </si>
  <si>
    <t>Sobolewo</t>
  </si>
  <si>
    <t>szosa Szosa Baranowicka</t>
  </si>
  <si>
    <t>PRZEDSZKOLE Z ODDZIAŁAMI INTEGRACYJNYMI IM. JANA PAWŁA II W SUPRAŚLU</t>
  </si>
  <si>
    <t>ul. Józefa Piłsudskiego</t>
  </si>
  <si>
    <t>SZKOŁA PODSTAWOWA IM. ELIZY ORZESZKOWEJ W SOBOLEWIE</t>
  </si>
  <si>
    <t>ul. Podlaska</t>
  </si>
  <si>
    <t>PRZEDSZKOLE SAMORZĄDOWE W TUROŚNI KOŚCIELNEJ</t>
  </si>
  <si>
    <t>ZESPÓŁ SZKÓŁ W TUROŚNI KOŚCIELNEJ</t>
  </si>
  <si>
    <t>Turośń Kościelna</t>
  </si>
  <si>
    <t>SZKOŁA PODSTAWOWA IM. LEONARDA PRYSTROMA W TOŁCZACH</t>
  </si>
  <si>
    <t>Tołcze</t>
  </si>
  <si>
    <t>SZKOŁA PODSTAWOWA IM. MARII KONOPNICKIEJ W TUROŚNI DOLNEJ</t>
  </si>
  <si>
    <t>Turośń Dolna</t>
  </si>
  <si>
    <t>PRZEDSZKOLE "SŁONECZNE" W WASILKOWIE</t>
  </si>
  <si>
    <t>Wasilków</t>
  </si>
  <si>
    <t>ul. Henryka Sienkiewicza</t>
  </si>
  <si>
    <t>PUBLICZNA SZKOŁA PODSTAWOWA IM. JANUSZA KORCZAKA W STUDZIANKACH</t>
  </si>
  <si>
    <t>Studzianki</t>
  </si>
  <si>
    <t>ul. Supraślska</t>
  </si>
  <si>
    <t>PUNKT PRZEDSZKOLNY "BAJKOWY DOM" W JUROWCACH</t>
  </si>
  <si>
    <t>Jurowce</t>
  </si>
  <si>
    <t>ul. Wasilkowska</t>
  </si>
  <si>
    <t>PUNKT PRZEDSZKOLNY "PRZEDSZKOLAK" W SOCHONIACH</t>
  </si>
  <si>
    <t>Sochonie</t>
  </si>
  <si>
    <t>ul. Kościelna</t>
  </si>
  <si>
    <t>SZKOŁA FILIALNA W JUROWCACH</t>
  </si>
  <si>
    <t>SZKOŁA PODSTAWOWA IM. KRÓLA ZYGMUNTA AUGUSTA W WASILKOWIE</t>
  </si>
  <si>
    <t>SZKOŁA FILIALNA W SOCHONIACH</t>
  </si>
  <si>
    <t>PRZEDSZKOLE W ZABŁUDOWIE</t>
  </si>
  <si>
    <t>ZESPÓŁ SZKOLNO - PRZEDSZKOLNY W ZABŁUDOWIE</t>
  </si>
  <si>
    <t>Zabłudów</t>
  </si>
  <si>
    <t>ul. Adama Mickiewicza</t>
  </si>
  <si>
    <t>SZKOŁA PODSTAWOWA IM. SIMONY KOSSAK W DOBRZYNIÓWCE</t>
  </si>
  <si>
    <t>Dobrzyniówka</t>
  </si>
  <si>
    <t>SZKOŁA PODSTAWOWA IM. SYBIRAKÓW W RAFAŁÓWCE</t>
  </si>
  <si>
    <t>Rafałówka</t>
  </si>
  <si>
    <t>SZKOŁA PODSTAWOWA IM. WSPÓLNOTY POLSKIEJ W BIAŁOSTOCZKU</t>
  </si>
  <si>
    <t>Białostoczek</t>
  </si>
  <si>
    <t>L.P.</t>
  </si>
  <si>
    <t>1.</t>
  </si>
  <si>
    <t>10.</t>
  </si>
  <si>
    <t>12.</t>
  </si>
  <si>
    <t>14.</t>
  </si>
  <si>
    <t>2.</t>
  </si>
  <si>
    <t>20.</t>
  </si>
  <si>
    <t>21.</t>
  </si>
  <si>
    <t>22.</t>
  </si>
  <si>
    <t>23.</t>
  </si>
  <si>
    <t>4.</t>
  </si>
  <si>
    <t>26.</t>
  </si>
  <si>
    <t>27.</t>
  </si>
  <si>
    <t>3.</t>
  </si>
  <si>
    <t>5.</t>
  </si>
  <si>
    <t>6.</t>
  </si>
  <si>
    <t>7.</t>
  </si>
  <si>
    <t>8.</t>
  </si>
  <si>
    <t>9.</t>
  </si>
  <si>
    <t>11.</t>
  </si>
  <si>
    <t>13.</t>
  </si>
  <si>
    <t>15.</t>
  </si>
  <si>
    <t>16.</t>
  </si>
  <si>
    <t>17.</t>
  </si>
  <si>
    <t>18.</t>
  </si>
  <si>
    <t>19.</t>
  </si>
  <si>
    <t>24.</t>
  </si>
  <si>
    <t>25.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</si>
  <si>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</si>
  <si>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</si>
  <si>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</si>
  <si>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</si>
  <si>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</si>
  <si>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</si>
  <si>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</si>
  <si>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</si>
  <si>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</si>
  <si>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</si>
  <si>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</si>
  <si>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</si>
  <si>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</si>
  <si>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</si>
  <si>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</si>
  <si>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</si>
  <si>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</si>
  <si>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</si>
  <si>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</si>
  <si>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</si>
  <si>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</si>
  <si>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</si>
  <si>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</si>
  <si>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</si>
  <si>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</si>
  <si>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</si>
  <si>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</si>
  <si>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</si>
  <si>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</si>
  <si>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</si>
  <si>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</si>
  <si>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</si>
  <si>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</si>
  <si>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</si>
  <si>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</si>
  <si>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</si>
  <si>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</si>
  <si>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</si>
  <si>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</si>
  <si>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</si>
  <si>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</si>
  <si>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</si>
  <si>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</si>
  <si>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</si>
  <si>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</si>
  <si>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</si>
  <si>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</si>
  <si>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</si>
  <si>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</si>
  <si>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</si>
  <si>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</si>
  <si>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</si>
  <si>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</si>
  <si>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</si>
  <si>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</si>
  <si>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</si>
  <si>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</si>
  <si>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</si>
  <si>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</si>
  <si>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</si>
  <si>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</si>
  <si>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</si>
  <si>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</si>
  <si>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</si>
  <si>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</si>
  <si>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</si>
  <si>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</si>
  <si>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</si>
  <si>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</si>
  <si>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</si>
  <si>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</si>
  <si>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</si>
  <si>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</si>
  <si>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</si>
  <si>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</si>
  <si>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</si>
  <si>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</si>
  <si>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</si>
  <si>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</si>
  <si>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</si>
  <si>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</si>
  <si>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</si>
  <si>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</si>
  <si>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</si>
  <si>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</si>
  <si>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</si>
  <si>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</si>
  <si>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</si>
  <si>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</si>
  <si>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</si>
  <si>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</si>
  <si>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</si>
  <si>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</si>
  <si>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</si>
  <si>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</si>
  <si>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</si>
  <si>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</si>
  <si>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</si>
  <si>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Lista ośrodków wychowania predszkolnego, dla któych organami prowadzącymi są członkowie Stowarzyszenia BOF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</si>
</sst>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workbookViewId="0">
      <selection activeCell="C131" sqref="C131"/>
    </sheetView>
  </sheetViews>
  <sheetFormatPr defaultRowHeight="15" x14ac:dyDescent="0.25"/>
  <cols>
    <col min="1" max="1" width="9.140625" style="3"/>
    <col min="2" max="2" width="17.28515625" style="3" customWidth="1"/>
    <col min="3" max="3" width="47.7109375" style="3" customWidth="1"/>
    <col min="4" max="4" width="37.140625" style="3" customWidth="1"/>
    <col min="5" max="5" width="13.140625" style="3" customWidth="1"/>
    <col min="6" max="6" width="12.28515625" style="3" customWidth="1"/>
    <col min="7" max="7" width="21.28515625" style="3" customWidth="1"/>
    <col min="8" max="16384" width="9.140625" style="3"/>
  </cols>
  <sheetData>
    <row r="1" spans="1:10" ht="21" x14ac:dyDescent="0.35">
      <c r="A1" s="7" t="s">
        <v>403</v>
      </c>
      <c r="B1" s="7"/>
      <c r="C1" s="7"/>
      <c r="D1" s="7"/>
      <c r="E1" s="7"/>
      <c r="F1" s="7"/>
      <c r="G1" s="7"/>
      <c r="H1" s="7"/>
      <c r="I1" s="7"/>
      <c r="J1" s="7"/>
    </row>
    <row r="2" spans="1:10" s="5" customFormat="1" ht="45" x14ac:dyDescent="0.25">
      <c r="A2" s="1" t="s">
        <v>277</v>
      </c>
      <c r="B2" s="4" t="s">
        <v>0</v>
      </c>
      <c r="C2" s="4" t="s">
        <v>1</v>
      </c>
      <c r="D2" s="4" t="s">
        <v>8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ht="30" x14ac:dyDescent="0.25">
      <c r="A3" s="2" t="s">
        <v>278</v>
      </c>
      <c r="B3" s="6" t="s">
        <v>9</v>
      </c>
      <c r="C3" s="6" t="s">
        <v>10</v>
      </c>
      <c r="D3" s="6"/>
      <c r="E3" s="6" t="s">
        <v>11</v>
      </c>
      <c r="F3" s="6" t="s">
        <v>11</v>
      </c>
      <c r="G3" s="6" t="s">
        <v>12</v>
      </c>
      <c r="H3" s="6" t="str">
        <f>"70A"</f>
        <v>70A</v>
      </c>
      <c r="I3" s="6" t="str">
        <f>"15-325"</f>
        <v>15-325</v>
      </c>
      <c r="J3" s="6" t="s">
        <v>11</v>
      </c>
    </row>
    <row r="4" spans="1:10" ht="30" x14ac:dyDescent="0.25">
      <c r="A4" s="2" t="s">
        <v>282</v>
      </c>
      <c r="B4" s="6" t="s">
        <v>9</v>
      </c>
      <c r="C4" s="6" t="s">
        <v>13</v>
      </c>
      <c r="D4" s="6"/>
      <c r="E4" s="6" t="s">
        <v>11</v>
      </c>
      <c r="F4" s="6" t="s">
        <v>11</v>
      </c>
      <c r="G4" s="6" t="s">
        <v>14</v>
      </c>
      <c r="H4" s="6" t="str">
        <f>"34"</f>
        <v>34</v>
      </c>
      <c r="I4" s="6" t="str">
        <f>"15-446"</f>
        <v>15-446</v>
      </c>
      <c r="J4" s="6" t="s">
        <v>11</v>
      </c>
    </row>
    <row r="5" spans="1:10" ht="30" x14ac:dyDescent="0.25">
      <c r="A5" s="2" t="s">
        <v>290</v>
      </c>
      <c r="B5" s="6" t="s">
        <v>9</v>
      </c>
      <c r="C5" s="6" t="s">
        <v>15</v>
      </c>
      <c r="D5" s="6"/>
      <c r="E5" s="6" t="s">
        <v>11</v>
      </c>
      <c r="F5" s="6" t="s">
        <v>11</v>
      </c>
      <c r="G5" s="6" t="s">
        <v>16</v>
      </c>
      <c r="H5" s="6" t="str">
        <f>"3A"</f>
        <v>3A</v>
      </c>
      <c r="I5" s="6" t="str">
        <f>"15-227"</f>
        <v>15-227</v>
      </c>
      <c r="J5" s="6" t="s">
        <v>11</v>
      </c>
    </row>
    <row r="6" spans="1:10" ht="45" x14ac:dyDescent="0.25">
      <c r="A6" s="2" t="s">
        <v>287</v>
      </c>
      <c r="B6" s="6" t="s">
        <v>9</v>
      </c>
      <c r="C6" s="6" t="s">
        <v>17</v>
      </c>
      <c r="D6" s="6"/>
      <c r="E6" s="6" t="s">
        <v>11</v>
      </c>
      <c r="F6" s="6" t="s">
        <v>11</v>
      </c>
      <c r="G6" s="6" t="s">
        <v>14</v>
      </c>
      <c r="H6" s="6" t="str">
        <f>"20/4"</f>
        <v>20/4</v>
      </c>
      <c r="I6" s="6" t="str">
        <f>"15-446"</f>
        <v>15-446</v>
      </c>
      <c r="J6" s="6" t="s">
        <v>11</v>
      </c>
    </row>
    <row r="7" spans="1:10" ht="30" x14ac:dyDescent="0.25">
      <c r="A7" s="2" t="s">
        <v>291</v>
      </c>
      <c r="B7" s="6" t="s">
        <v>9</v>
      </c>
      <c r="C7" s="6" t="s">
        <v>18</v>
      </c>
      <c r="D7" s="6"/>
      <c r="E7" s="6" t="s">
        <v>11</v>
      </c>
      <c r="F7" s="6" t="s">
        <v>11</v>
      </c>
      <c r="G7" s="6" t="s">
        <v>19</v>
      </c>
      <c r="H7" s="6" t="str">
        <f>"39E"</f>
        <v>39E</v>
      </c>
      <c r="I7" s="6" t="str">
        <f>"15-302"</f>
        <v>15-302</v>
      </c>
      <c r="J7" s="6" t="s">
        <v>11</v>
      </c>
    </row>
    <row r="8" spans="1:10" ht="30" x14ac:dyDescent="0.25">
      <c r="A8" s="2" t="s">
        <v>292</v>
      </c>
      <c r="B8" s="6" t="s">
        <v>9</v>
      </c>
      <c r="C8" s="6" t="s">
        <v>20</v>
      </c>
      <c r="D8" s="6"/>
      <c r="E8" s="6" t="s">
        <v>11</v>
      </c>
      <c r="F8" s="6" t="s">
        <v>11</v>
      </c>
      <c r="G8" s="6" t="s">
        <v>21</v>
      </c>
      <c r="H8" s="6" t="str">
        <f>"40"</f>
        <v>40</v>
      </c>
      <c r="I8" s="6" t="str">
        <f>"15-560"</f>
        <v>15-560</v>
      </c>
      <c r="J8" s="6" t="s">
        <v>11</v>
      </c>
    </row>
    <row r="9" spans="1:10" ht="30" x14ac:dyDescent="0.25">
      <c r="A9" s="2" t="s">
        <v>293</v>
      </c>
      <c r="B9" s="6" t="s">
        <v>9</v>
      </c>
      <c r="C9" s="6" t="s">
        <v>22</v>
      </c>
      <c r="D9" s="6"/>
      <c r="E9" s="6" t="s">
        <v>11</v>
      </c>
      <c r="F9" s="6" t="s">
        <v>11</v>
      </c>
      <c r="G9" s="6" t="s">
        <v>23</v>
      </c>
      <c r="H9" s="6" t="str">
        <f>"16/18"</f>
        <v>16/18</v>
      </c>
      <c r="I9" s="6" t="str">
        <f>"15-071"</f>
        <v>15-071</v>
      </c>
      <c r="J9" s="6" t="s">
        <v>11</v>
      </c>
    </row>
    <row r="10" spans="1:10" ht="30" x14ac:dyDescent="0.25">
      <c r="A10" s="2" t="s">
        <v>294</v>
      </c>
      <c r="B10" s="6" t="s">
        <v>9</v>
      </c>
      <c r="C10" s="6" t="s">
        <v>24</v>
      </c>
      <c r="D10" s="6"/>
      <c r="E10" s="6" t="s">
        <v>11</v>
      </c>
      <c r="F10" s="6" t="s">
        <v>11</v>
      </c>
      <c r="G10" s="6" t="s">
        <v>25</v>
      </c>
      <c r="H10" s="6" t="str">
        <f>"17"</f>
        <v>17</v>
      </c>
      <c r="I10" s="6" t="str">
        <f>"15-017"</f>
        <v>15-017</v>
      </c>
      <c r="J10" s="6" t="s">
        <v>11</v>
      </c>
    </row>
    <row r="11" spans="1:10" ht="30" x14ac:dyDescent="0.25">
      <c r="A11" s="2" t="s">
        <v>295</v>
      </c>
      <c r="B11" s="6" t="s">
        <v>9</v>
      </c>
      <c r="C11" s="6" t="s">
        <v>26</v>
      </c>
      <c r="D11" s="6"/>
      <c r="E11" s="6" t="s">
        <v>11</v>
      </c>
      <c r="F11" s="6" t="s">
        <v>11</v>
      </c>
      <c r="G11" s="6" t="s">
        <v>27</v>
      </c>
      <c r="H11" s="6" t="str">
        <f>"1"</f>
        <v>1</v>
      </c>
      <c r="I11" s="6" t="str">
        <f>"15-215"</f>
        <v>15-215</v>
      </c>
      <c r="J11" s="6" t="s">
        <v>11</v>
      </c>
    </row>
    <row r="12" spans="1:10" ht="45" x14ac:dyDescent="0.25">
      <c r="A12" s="2" t="s">
        <v>279</v>
      </c>
      <c r="B12" s="6" t="s">
        <v>9</v>
      </c>
      <c r="C12" s="6" t="s">
        <v>28</v>
      </c>
      <c r="D12" s="6" t="s">
        <v>30</v>
      </c>
      <c r="E12" s="6" t="s">
        <v>11</v>
      </c>
      <c r="F12" s="6" t="s">
        <v>11</v>
      </c>
      <c r="G12" s="6" t="s">
        <v>29</v>
      </c>
      <c r="H12" s="6" t="str">
        <f>"4"</f>
        <v>4</v>
      </c>
      <c r="I12" s="6" t="str">
        <f>"15-274"</f>
        <v>15-274</v>
      </c>
      <c r="J12" s="6" t="s">
        <v>11</v>
      </c>
    </row>
    <row r="13" spans="1:10" ht="45" x14ac:dyDescent="0.25">
      <c r="A13" s="2" t="s">
        <v>296</v>
      </c>
      <c r="B13" s="6" t="s">
        <v>9</v>
      </c>
      <c r="C13" s="6" t="s">
        <v>31</v>
      </c>
      <c r="D13" s="6"/>
      <c r="E13" s="6" t="s">
        <v>11</v>
      </c>
      <c r="F13" s="6" t="s">
        <v>11</v>
      </c>
      <c r="G13" s="6" t="s">
        <v>32</v>
      </c>
      <c r="H13" s="6" t="str">
        <f>"19"</f>
        <v>19</v>
      </c>
      <c r="I13" s="6" t="str">
        <f>"15-472"</f>
        <v>15-472</v>
      </c>
      <c r="J13" s="6" t="s">
        <v>11</v>
      </c>
    </row>
    <row r="14" spans="1:10" ht="30" x14ac:dyDescent="0.25">
      <c r="A14" s="2" t="s">
        <v>280</v>
      </c>
      <c r="B14" s="6" t="s">
        <v>9</v>
      </c>
      <c r="C14" s="6" t="s">
        <v>33</v>
      </c>
      <c r="D14" s="6"/>
      <c r="E14" s="6" t="s">
        <v>11</v>
      </c>
      <c r="F14" s="6" t="s">
        <v>11</v>
      </c>
      <c r="G14" s="6" t="s">
        <v>14</v>
      </c>
      <c r="H14" s="6" t="str">
        <f>"8A"</f>
        <v>8A</v>
      </c>
      <c r="I14" s="6" t="str">
        <f>"15-445"</f>
        <v>15-445</v>
      </c>
      <c r="J14" s="6" t="s">
        <v>11</v>
      </c>
    </row>
    <row r="15" spans="1:10" ht="45" x14ac:dyDescent="0.25">
      <c r="A15" s="2" t="s">
        <v>297</v>
      </c>
      <c r="B15" s="6" t="s">
        <v>9</v>
      </c>
      <c r="C15" s="6" t="s">
        <v>34</v>
      </c>
      <c r="D15" s="6" t="s">
        <v>36</v>
      </c>
      <c r="E15" s="6" t="s">
        <v>11</v>
      </c>
      <c r="F15" s="6" t="s">
        <v>11</v>
      </c>
      <c r="G15" s="6" t="s">
        <v>35</v>
      </c>
      <c r="H15" s="6" t="str">
        <f>"21A"</f>
        <v>21A</v>
      </c>
      <c r="I15" s="6" t="str">
        <f>"15-743"</f>
        <v>15-743</v>
      </c>
      <c r="J15" s="6" t="s">
        <v>11</v>
      </c>
    </row>
    <row r="16" spans="1:10" ht="45" x14ac:dyDescent="0.25">
      <c r="A16" s="2" t="s">
        <v>281</v>
      </c>
      <c r="B16" s="6" t="s">
        <v>9</v>
      </c>
      <c r="C16" s="6" t="s">
        <v>37</v>
      </c>
      <c r="D16" s="6" t="s">
        <v>36</v>
      </c>
      <c r="E16" s="6" t="s">
        <v>11</v>
      </c>
      <c r="F16" s="6" t="s">
        <v>11</v>
      </c>
      <c r="G16" s="6" t="s">
        <v>38</v>
      </c>
      <c r="H16" s="6" t="str">
        <f>"25"</f>
        <v>25</v>
      </c>
      <c r="I16" s="6" t="str">
        <f>"15-748"</f>
        <v>15-748</v>
      </c>
      <c r="J16" s="6" t="s">
        <v>11</v>
      </c>
    </row>
    <row r="17" spans="1:10" ht="30" x14ac:dyDescent="0.25">
      <c r="A17" s="2" t="s">
        <v>298</v>
      </c>
      <c r="B17" s="6" t="s">
        <v>9</v>
      </c>
      <c r="C17" s="6" t="s">
        <v>39</v>
      </c>
      <c r="D17" s="6"/>
      <c r="E17" s="6" t="s">
        <v>11</v>
      </c>
      <c r="F17" s="6" t="s">
        <v>11</v>
      </c>
      <c r="G17" s="6" t="s">
        <v>40</v>
      </c>
      <c r="H17" s="6" t="str">
        <f>"1A"</f>
        <v>1A</v>
      </c>
      <c r="I17" s="6" t="str">
        <f>"15-207"</f>
        <v>15-207</v>
      </c>
      <c r="J17" s="6" t="s">
        <v>11</v>
      </c>
    </row>
    <row r="18" spans="1:10" ht="30" x14ac:dyDescent="0.25">
      <c r="A18" s="2" t="s">
        <v>299</v>
      </c>
      <c r="B18" s="6" t="s">
        <v>9</v>
      </c>
      <c r="C18" s="6" t="s">
        <v>41</v>
      </c>
      <c r="D18" s="6"/>
      <c r="E18" s="6" t="s">
        <v>11</v>
      </c>
      <c r="F18" s="6" t="s">
        <v>11</v>
      </c>
      <c r="G18" s="6" t="s">
        <v>42</v>
      </c>
      <c r="H18" s="6" t="str">
        <f>"4"</f>
        <v>4</v>
      </c>
      <c r="I18" s="6" t="str">
        <f>"15-843"</f>
        <v>15-843</v>
      </c>
      <c r="J18" s="6" t="s">
        <v>11</v>
      </c>
    </row>
    <row r="19" spans="1:10" ht="60" x14ac:dyDescent="0.25">
      <c r="A19" s="2" t="s">
        <v>300</v>
      </c>
      <c r="B19" s="6" t="s">
        <v>9</v>
      </c>
      <c r="C19" s="6" t="s">
        <v>43</v>
      </c>
      <c r="D19" s="6" t="s">
        <v>45</v>
      </c>
      <c r="E19" s="6" t="s">
        <v>11</v>
      </c>
      <c r="F19" s="6" t="s">
        <v>11</v>
      </c>
      <c r="G19" s="6" t="s">
        <v>44</v>
      </c>
      <c r="H19" s="6" t="str">
        <f>"55"</f>
        <v>55</v>
      </c>
      <c r="I19" s="6" t="str">
        <f>"15-337"</f>
        <v>15-337</v>
      </c>
      <c r="J19" s="6" t="s">
        <v>11</v>
      </c>
    </row>
    <row r="20" spans="1:10" ht="30" x14ac:dyDescent="0.25">
      <c r="A20" s="2" t="s">
        <v>301</v>
      </c>
      <c r="B20" s="6" t="s">
        <v>9</v>
      </c>
      <c r="C20" s="6" t="s">
        <v>46</v>
      </c>
      <c r="D20" s="6"/>
      <c r="E20" s="6" t="s">
        <v>11</v>
      </c>
      <c r="F20" s="6" t="s">
        <v>11</v>
      </c>
      <c r="G20" s="6" t="s">
        <v>47</v>
      </c>
      <c r="H20" s="6" t="str">
        <f>"22"</f>
        <v>22</v>
      </c>
      <c r="I20" s="6" t="str">
        <f>"15-306"</f>
        <v>15-306</v>
      </c>
      <c r="J20" s="6" t="s">
        <v>11</v>
      </c>
    </row>
    <row r="21" spans="1:10" ht="30" x14ac:dyDescent="0.25">
      <c r="A21" s="2" t="s">
        <v>302</v>
      </c>
      <c r="B21" s="6" t="s">
        <v>9</v>
      </c>
      <c r="C21" s="6" t="s">
        <v>48</v>
      </c>
      <c r="D21" s="6"/>
      <c r="E21" s="6" t="s">
        <v>11</v>
      </c>
      <c r="F21" s="6" t="s">
        <v>11</v>
      </c>
      <c r="G21" s="6" t="s">
        <v>49</v>
      </c>
      <c r="H21" s="6" t="str">
        <f>"9"</f>
        <v>9</v>
      </c>
      <c r="I21" s="6" t="str">
        <f>"15-419"</f>
        <v>15-419</v>
      </c>
      <c r="J21" s="6" t="s">
        <v>11</v>
      </c>
    </row>
    <row r="22" spans="1:10" ht="45" x14ac:dyDescent="0.25">
      <c r="A22" s="2" t="s">
        <v>283</v>
      </c>
      <c r="B22" s="6" t="s">
        <v>9</v>
      </c>
      <c r="C22" s="6" t="s">
        <v>50</v>
      </c>
      <c r="D22" s="6" t="s">
        <v>52</v>
      </c>
      <c r="E22" s="6" t="s">
        <v>11</v>
      </c>
      <c r="F22" s="6" t="s">
        <v>11</v>
      </c>
      <c r="G22" s="6" t="s">
        <v>51</v>
      </c>
      <c r="H22" s="6" t="str">
        <f>"22"</f>
        <v>22</v>
      </c>
      <c r="I22" s="6" t="str">
        <f>"15-660"</f>
        <v>15-660</v>
      </c>
      <c r="J22" s="6" t="s">
        <v>11</v>
      </c>
    </row>
    <row r="23" spans="1:10" ht="30" x14ac:dyDescent="0.25">
      <c r="A23" s="2" t="s">
        <v>284</v>
      </c>
      <c r="B23" s="6" t="s">
        <v>9</v>
      </c>
      <c r="C23" s="6" t="s">
        <v>53</v>
      </c>
      <c r="D23" s="6"/>
      <c r="E23" s="6" t="s">
        <v>11</v>
      </c>
      <c r="F23" s="6" t="s">
        <v>11</v>
      </c>
      <c r="G23" s="6" t="s">
        <v>54</v>
      </c>
      <c r="H23" s="6" t="str">
        <f>"58"</f>
        <v>58</v>
      </c>
      <c r="I23" s="6" t="str">
        <f>"15-687"</f>
        <v>15-687</v>
      </c>
      <c r="J23" s="6" t="s">
        <v>11</v>
      </c>
    </row>
    <row r="24" spans="1:10" ht="30" x14ac:dyDescent="0.25">
      <c r="A24" s="2" t="s">
        <v>285</v>
      </c>
      <c r="B24" s="6" t="s">
        <v>9</v>
      </c>
      <c r="C24" s="6" t="s">
        <v>55</v>
      </c>
      <c r="D24" s="6"/>
      <c r="E24" s="6" t="s">
        <v>11</v>
      </c>
      <c r="F24" s="6" t="s">
        <v>11</v>
      </c>
      <c r="G24" s="6" t="s">
        <v>56</v>
      </c>
      <c r="H24" s="6" t="str">
        <f>"13/4B"</f>
        <v>13/4B</v>
      </c>
      <c r="I24" s="6" t="str">
        <f>"15-082"</f>
        <v>15-082</v>
      </c>
      <c r="J24" s="6" t="s">
        <v>11</v>
      </c>
    </row>
    <row r="25" spans="1:10" ht="30" x14ac:dyDescent="0.25">
      <c r="A25" s="2" t="s">
        <v>286</v>
      </c>
      <c r="B25" s="6" t="s">
        <v>9</v>
      </c>
      <c r="C25" s="6" t="s">
        <v>57</v>
      </c>
      <c r="D25" s="6"/>
      <c r="E25" s="6" t="s">
        <v>11</v>
      </c>
      <c r="F25" s="6" t="s">
        <v>11</v>
      </c>
      <c r="G25" s="6" t="s">
        <v>32</v>
      </c>
      <c r="H25" s="6" t="str">
        <f>"19A"</f>
        <v>19A</v>
      </c>
      <c r="I25" s="6" t="str">
        <f>"15-472"</f>
        <v>15-472</v>
      </c>
      <c r="J25" s="6" t="s">
        <v>11</v>
      </c>
    </row>
    <row r="26" spans="1:10" ht="30" x14ac:dyDescent="0.25">
      <c r="A26" s="2" t="s">
        <v>303</v>
      </c>
      <c r="B26" s="6" t="s">
        <v>9</v>
      </c>
      <c r="C26" s="6" t="s">
        <v>58</v>
      </c>
      <c r="D26" s="6"/>
      <c r="E26" s="6" t="s">
        <v>11</v>
      </c>
      <c r="F26" s="6" t="s">
        <v>11</v>
      </c>
      <c r="G26" s="6" t="s">
        <v>59</v>
      </c>
      <c r="H26" s="6" t="str">
        <f>"3"</f>
        <v>3</v>
      </c>
      <c r="I26" s="6" t="str">
        <f>"15-839"</f>
        <v>15-839</v>
      </c>
      <c r="J26" s="6" t="s">
        <v>11</v>
      </c>
    </row>
    <row r="27" spans="1:10" ht="45" x14ac:dyDescent="0.25">
      <c r="A27" s="2" t="s">
        <v>304</v>
      </c>
      <c r="B27" s="6" t="s">
        <v>9</v>
      </c>
      <c r="C27" s="6" t="s">
        <v>60</v>
      </c>
      <c r="D27" s="6" t="s">
        <v>36</v>
      </c>
      <c r="E27" s="6" t="s">
        <v>11</v>
      </c>
      <c r="F27" s="6" t="s">
        <v>11</v>
      </c>
      <c r="G27" s="6" t="s">
        <v>61</v>
      </c>
      <c r="H27" s="6" t="str">
        <f>"9"</f>
        <v>9</v>
      </c>
      <c r="I27" s="6" t="str">
        <f>"15-740"</f>
        <v>15-740</v>
      </c>
      <c r="J27" s="6" t="s">
        <v>11</v>
      </c>
    </row>
    <row r="28" spans="1:10" ht="30" x14ac:dyDescent="0.25">
      <c r="A28" s="2" t="s">
        <v>288</v>
      </c>
      <c r="B28" s="6" t="s">
        <v>9</v>
      </c>
      <c r="C28" s="6" t="s">
        <v>62</v>
      </c>
      <c r="D28" s="6"/>
      <c r="E28" s="6" t="s">
        <v>11</v>
      </c>
      <c r="F28" s="6" t="s">
        <v>11</v>
      </c>
      <c r="G28" s="6" t="s">
        <v>63</v>
      </c>
      <c r="H28" s="6" t="str">
        <f>"6"</f>
        <v>6</v>
      </c>
      <c r="I28" s="6" t="str">
        <f>"15-182"</f>
        <v>15-182</v>
      </c>
      <c r="J28" s="6" t="s">
        <v>11</v>
      </c>
    </row>
    <row r="29" spans="1:10" ht="30" x14ac:dyDescent="0.25">
      <c r="A29" s="2" t="s">
        <v>289</v>
      </c>
      <c r="B29" s="6" t="s">
        <v>9</v>
      </c>
      <c r="C29" s="6" t="s">
        <v>64</v>
      </c>
      <c r="D29" s="6"/>
      <c r="E29" s="6" t="s">
        <v>11</v>
      </c>
      <c r="F29" s="6" t="s">
        <v>11</v>
      </c>
      <c r="G29" s="6" t="s">
        <v>65</v>
      </c>
      <c r="H29" s="6" t="str">
        <f>"4A"</f>
        <v>4A</v>
      </c>
      <c r="I29" s="6" t="str">
        <f>"15-054"</f>
        <v>15-054</v>
      </c>
      <c r="J29" s="6" t="s">
        <v>11</v>
      </c>
    </row>
    <row r="30" spans="1:10" ht="30" x14ac:dyDescent="0.25">
      <c r="A30" s="2" t="s">
        <v>305</v>
      </c>
      <c r="B30" s="6" t="s">
        <v>9</v>
      </c>
      <c r="C30" s="6" t="s">
        <v>66</v>
      </c>
      <c r="D30" s="6"/>
      <c r="E30" s="6" t="s">
        <v>11</v>
      </c>
      <c r="F30" s="6" t="s">
        <v>11</v>
      </c>
      <c r="G30" s="6" t="s">
        <v>67</v>
      </c>
      <c r="H30" s="6" t="str">
        <f>"14"</f>
        <v>14</v>
      </c>
      <c r="I30" s="6" t="str">
        <f>"15-202"</f>
        <v>15-202</v>
      </c>
      <c r="J30" s="6" t="s">
        <v>11</v>
      </c>
    </row>
    <row r="31" spans="1:10" ht="30" x14ac:dyDescent="0.25">
      <c r="A31" s="2" t="s">
        <v>306</v>
      </c>
      <c r="B31" s="6" t="s">
        <v>9</v>
      </c>
      <c r="C31" s="6" t="s">
        <v>68</v>
      </c>
      <c r="D31" s="6"/>
      <c r="E31" s="6" t="s">
        <v>11</v>
      </c>
      <c r="F31" s="6" t="s">
        <v>11</v>
      </c>
      <c r="G31" s="6" t="s">
        <v>69</v>
      </c>
      <c r="H31" s="6" t="str">
        <f>"8"</f>
        <v>8</v>
      </c>
      <c r="I31" s="6" t="str">
        <f>"15-354"</f>
        <v>15-354</v>
      </c>
      <c r="J31" s="6" t="s">
        <v>11</v>
      </c>
    </row>
    <row r="32" spans="1:10" ht="30" x14ac:dyDescent="0.25">
      <c r="A32" s="2" t="s">
        <v>307</v>
      </c>
      <c r="B32" s="6" t="s">
        <v>9</v>
      </c>
      <c r="C32" s="6" t="s">
        <v>70</v>
      </c>
      <c r="D32" s="6"/>
      <c r="E32" s="6" t="s">
        <v>11</v>
      </c>
      <c r="F32" s="6" t="s">
        <v>11</v>
      </c>
      <c r="G32" s="6" t="s">
        <v>69</v>
      </c>
      <c r="H32" s="6" t="str">
        <f>"16"</f>
        <v>16</v>
      </c>
      <c r="I32" s="6" t="str">
        <f>"15-354"</f>
        <v>15-354</v>
      </c>
      <c r="J32" s="6" t="s">
        <v>11</v>
      </c>
    </row>
    <row r="33" spans="1:10" ht="30" x14ac:dyDescent="0.25">
      <c r="A33" s="2" t="s">
        <v>308</v>
      </c>
      <c r="B33" s="6" t="s">
        <v>9</v>
      </c>
      <c r="C33" s="6" t="s">
        <v>71</v>
      </c>
      <c r="D33" s="6"/>
      <c r="E33" s="6" t="s">
        <v>11</v>
      </c>
      <c r="F33" s="6" t="s">
        <v>11</v>
      </c>
      <c r="G33" s="6" t="s">
        <v>72</v>
      </c>
      <c r="H33" s="6" t="str">
        <f>"5"</f>
        <v>5</v>
      </c>
      <c r="I33" s="6" t="str">
        <f>"15-155"</f>
        <v>15-155</v>
      </c>
      <c r="J33" s="6" t="s">
        <v>11</v>
      </c>
    </row>
    <row r="34" spans="1:10" ht="45" x14ac:dyDescent="0.25">
      <c r="A34" s="2" t="s">
        <v>309</v>
      </c>
      <c r="B34" s="6" t="s">
        <v>9</v>
      </c>
      <c r="C34" s="6" t="s">
        <v>73</v>
      </c>
      <c r="D34" s="6" t="s">
        <v>52</v>
      </c>
      <c r="E34" s="6" t="s">
        <v>11</v>
      </c>
      <c r="F34" s="6" t="s">
        <v>11</v>
      </c>
      <c r="G34" s="6" t="s">
        <v>74</v>
      </c>
      <c r="H34" s="6" t="str">
        <f>"74"</f>
        <v>74</v>
      </c>
      <c r="I34" s="6" t="str">
        <f>"15-668"</f>
        <v>15-668</v>
      </c>
      <c r="J34" s="6" t="s">
        <v>11</v>
      </c>
    </row>
    <row r="35" spans="1:10" ht="30" x14ac:dyDescent="0.25">
      <c r="A35" s="2" t="s">
        <v>310</v>
      </c>
      <c r="B35" s="6" t="s">
        <v>9</v>
      </c>
      <c r="C35" s="6" t="s">
        <v>75</v>
      </c>
      <c r="D35" s="6"/>
      <c r="E35" s="6" t="s">
        <v>11</v>
      </c>
      <c r="F35" s="6" t="s">
        <v>11</v>
      </c>
      <c r="G35" s="6" t="s">
        <v>76</v>
      </c>
      <c r="H35" s="6" t="str">
        <f>"17"</f>
        <v>17</v>
      </c>
      <c r="I35" s="6" t="str">
        <f>"15-873"</f>
        <v>15-873</v>
      </c>
      <c r="J35" s="6" t="s">
        <v>11</v>
      </c>
    </row>
    <row r="36" spans="1:10" ht="45" x14ac:dyDescent="0.25">
      <c r="A36" s="2" t="s">
        <v>311</v>
      </c>
      <c r="B36" s="6" t="s">
        <v>9</v>
      </c>
      <c r="C36" s="6" t="s">
        <v>77</v>
      </c>
      <c r="D36" s="6" t="s">
        <v>30</v>
      </c>
      <c r="E36" s="6" t="s">
        <v>11</v>
      </c>
      <c r="F36" s="6" t="s">
        <v>11</v>
      </c>
      <c r="G36" s="6" t="s">
        <v>29</v>
      </c>
      <c r="H36" s="6" t="str">
        <f>"16"</f>
        <v>16</v>
      </c>
      <c r="I36" s="6" t="str">
        <f>"15-274"</f>
        <v>15-274</v>
      </c>
      <c r="J36" s="6" t="s">
        <v>11</v>
      </c>
    </row>
    <row r="37" spans="1:10" ht="30" x14ac:dyDescent="0.25">
      <c r="A37" s="2" t="s">
        <v>312</v>
      </c>
      <c r="B37" s="6" t="s">
        <v>9</v>
      </c>
      <c r="C37" s="6" t="s">
        <v>78</v>
      </c>
      <c r="D37" s="6"/>
      <c r="E37" s="6" t="s">
        <v>11</v>
      </c>
      <c r="F37" s="6" t="s">
        <v>11</v>
      </c>
      <c r="G37" s="6" t="s">
        <v>79</v>
      </c>
      <c r="H37" s="6" t="str">
        <f>"2A"</f>
        <v>2A</v>
      </c>
      <c r="I37" s="6" t="str">
        <f>"15-888"</f>
        <v>15-888</v>
      </c>
      <c r="J37" s="6" t="s">
        <v>11</v>
      </c>
    </row>
    <row r="38" spans="1:10" ht="30" x14ac:dyDescent="0.25">
      <c r="A38" s="2" t="s">
        <v>313</v>
      </c>
      <c r="B38" s="6" t="s">
        <v>9</v>
      </c>
      <c r="C38" s="6" t="s">
        <v>80</v>
      </c>
      <c r="D38" s="6"/>
      <c r="E38" s="6" t="s">
        <v>11</v>
      </c>
      <c r="F38" s="6" t="s">
        <v>11</v>
      </c>
      <c r="G38" s="6" t="s">
        <v>81</v>
      </c>
      <c r="H38" s="6" t="str">
        <f>"25"</f>
        <v>25</v>
      </c>
      <c r="I38" s="6" t="str">
        <f>"15-868"</f>
        <v>15-868</v>
      </c>
      <c r="J38" s="6" t="s">
        <v>11</v>
      </c>
    </row>
    <row r="39" spans="1:10" ht="30" x14ac:dyDescent="0.25">
      <c r="A39" s="2" t="s">
        <v>314</v>
      </c>
      <c r="B39" s="6" t="s">
        <v>9</v>
      </c>
      <c r="C39" s="6" t="s">
        <v>82</v>
      </c>
      <c r="D39" s="6"/>
      <c r="E39" s="6" t="s">
        <v>11</v>
      </c>
      <c r="F39" s="6" t="s">
        <v>11</v>
      </c>
      <c r="G39" s="6" t="s">
        <v>83</v>
      </c>
      <c r="H39" s="6" t="str">
        <f>"38"</f>
        <v>38</v>
      </c>
      <c r="I39" s="6" t="str">
        <f>"15-814"</f>
        <v>15-814</v>
      </c>
      <c r="J39" s="6" t="s">
        <v>11</v>
      </c>
    </row>
    <row r="40" spans="1:10" ht="30" x14ac:dyDescent="0.25">
      <c r="A40" s="2" t="s">
        <v>315</v>
      </c>
      <c r="B40" s="6" t="s">
        <v>9</v>
      </c>
      <c r="C40" s="6" t="s">
        <v>84</v>
      </c>
      <c r="D40" s="6"/>
      <c r="E40" s="6" t="s">
        <v>11</v>
      </c>
      <c r="F40" s="6" t="s">
        <v>11</v>
      </c>
      <c r="G40" s="6" t="s">
        <v>85</v>
      </c>
      <c r="H40" s="6" t="str">
        <f>"20A"</f>
        <v>20A</v>
      </c>
      <c r="I40" s="6" t="str">
        <f>"15-795"</f>
        <v>15-795</v>
      </c>
      <c r="J40" s="6" t="s">
        <v>11</v>
      </c>
    </row>
    <row r="41" spans="1:10" ht="30" x14ac:dyDescent="0.25">
      <c r="A41" s="2" t="s">
        <v>316</v>
      </c>
      <c r="B41" s="6" t="s">
        <v>9</v>
      </c>
      <c r="C41" s="6" t="s">
        <v>86</v>
      </c>
      <c r="D41" s="6"/>
      <c r="E41" s="6" t="s">
        <v>11</v>
      </c>
      <c r="F41" s="6" t="s">
        <v>11</v>
      </c>
      <c r="G41" s="6" t="s">
        <v>87</v>
      </c>
      <c r="H41" s="6" t="str">
        <f>"125"</f>
        <v>125</v>
      </c>
      <c r="I41" s="6" t="str">
        <f>"15-657"</f>
        <v>15-657</v>
      </c>
      <c r="J41" s="6" t="s">
        <v>11</v>
      </c>
    </row>
    <row r="42" spans="1:10" ht="45" x14ac:dyDescent="0.25">
      <c r="A42" s="2" t="s">
        <v>317</v>
      </c>
      <c r="B42" s="6" t="s">
        <v>9</v>
      </c>
      <c r="C42" s="6" t="s">
        <v>88</v>
      </c>
      <c r="D42" s="6" t="s">
        <v>45</v>
      </c>
      <c r="E42" s="6" t="s">
        <v>11</v>
      </c>
      <c r="F42" s="6" t="s">
        <v>11</v>
      </c>
      <c r="G42" s="6" t="s">
        <v>89</v>
      </c>
      <c r="H42" s="6" t="str">
        <f>"12"</f>
        <v>12</v>
      </c>
      <c r="I42" s="6" t="str">
        <f>"15-349"</f>
        <v>15-349</v>
      </c>
      <c r="J42" s="6" t="s">
        <v>11</v>
      </c>
    </row>
    <row r="43" spans="1:10" ht="30" x14ac:dyDescent="0.25">
      <c r="A43" s="2" t="s">
        <v>318</v>
      </c>
      <c r="B43" s="6" t="s">
        <v>9</v>
      </c>
      <c r="C43" s="6" t="s">
        <v>90</v>
      </c>
      <c r="D43" s="6"/>
      <c r="E43" s="6" t="s">
        <v>11</v>
      </c>
      <c r="F43" s="6" t="s">
        <v>11</v>
      </c>
      <c r="G43" s="6" t="s">
        <v>91</v>
      </c>
      <c r="H43" s="6" t="str">
        <f>"12"</f>
        <v>12</v>
      </c>
      <c r="I43" s="6" t="str">
        <f>"15-757"</f>
        <v>15-757</v>
      </c>
      <c r="J43" s="6" t="s">
        <v>11</v>
      </c>
    </row>
    <row r="44" spans="1:10" ht="30" x14ac:dyDescent="0.25">
      <c r="A44" s="2" t="s">
        <v>319</v>
      </c>
      <c r="B44" s="6" t="s">
        <v>9</v>
      </c>
      <c r="C44" s="6" t="s">
        <v>92</v>
      </c>
      <c r="D44" s="6"/>
      <c r="E44" s="6" t="s">
        <v>11</v>
      </c>
      <c r="F44" s="6" t="s">
        <v>11</v>
      </c>
      <c r="G44" s="6" t="s">
        <v>65</v>
      </c>
      <c r="H44" s="6" t="str">
        <f>"19"</f>
        <v>19</v>
      </c>
      <c r="I44" s="6" t="str">
        <f>"15-054"</f>
        <v>15-054</v>
      </c>
      <c r="J44" s="6" t="s">
        <v>11</v>
      </c>
    </row>
    <row r="45" spans="1:10" ht="30" x14ac:dyDescent="0.25">
      <c r="A45" s="2" t="s">
        <v>320</v>
      </c>
      <c r="B45" s="6" t="s">
        <v>9</v>
      </c>
      <c r="C45" s="6" t="s">
        <v>93</v>
      </c>
      <c r="D45" s="6"/>
      <c r="E45" s="6" t="s">
        <v>11</v>
      </c>
      <c r="F45" s="6" t="s">
        <v>11</v>
      </c>
      <c r="G45" s="6" t="s">
        <v>94</v>
      </c>
      <c r="H45" s="6" t="str">
        <f>"1"</f>
        <v>1</v>
      </c>
      <c r="I45" s="6" t="str">
        <f>"15-130"</f>
        <v>15-130</v>
      </c>
      <c r="J45" s="6" t="s">
        <v>11</v>
      </c>
    </row>
    <row r="46" spans="1:10" ht="30" x14ac:dyDescent="0.25">
      <c r="A46" s="2" t="s">
        <v>321</v>
      </c>
      <c r="B46" s="6" t="s">
        <v>9</v>
      </c>
      <c r="C46" s="6" t="s">
        <v>95</v>
      </c>
      <c r="D46" s="6"/>
      <c r="E46" s="6" t="s">
        <v>11</v>
      </c>
      <c r="F46" s="6" t="s">
        <v>11</v>
      </c>
      <c r="G46" s="6" t="s">
        <v>96</v>
      </c>
      <c r="H46" s="6" t="str">
        <f>"4"</f>
        <v>4</v>
      </c>
      <c r="I46" s="6" t="str">
        <f>"15-380"</f>
        <v>15-380</v>
      </c>
      <c r="J46" s="6" t="s">
        <v>11</v>
      </c>
    </row>
    <row r="47" spans="1:10" ht="30" x14ac:dyDescent="0.25">
      <c r="A47" s="2" t="s">
        <v>322</v>
      </c>
      <c r="B47" s="6" t="s">
        <v>9</v>
      </c>
      <c r="C47" s="6" t="s">
        <v>97</v>
      </c>
      <c r="D47" s="6"/>
      <c r="E47" s="6" t="s">
        <v>11</v>
      </c>
      <c r="F47" s="6" t="s">
        <v>11</v>
      </c>
      <c r="G47" s="6" t="s">
        <v>98</v>
      </c>
      <c r="H47" s="6" t="str">
        <f>"50"</f>
        <v>50</v>
      </c>
      <c r="I47" s="6" t="str">
        <f>"15-806"</f>
        <v>15-806</v>
      </c>
      <c r="J47" s="6" t="s">
        <v>11</v>
      </c>
    </row>
    <row r="48" spans="1:10" ht="30" x14ac:dyDescent="0.25">
      <c r="A48" s="2" t="s">
        <v>323</v>
      </c>
      <c r="B48" s="6" t="s">
        <v>9</v>
      </c>
      <c r="C48" s="6" t="s">
        <v>99</v>
      </c>
      <c r="D48" s="6"/>
      <c r="E48" s="6" t="s">
        <v>11</v>
      </c>
      <c r="F48" s="6" t="s">
        <v>11</v>
      </c>
      <c r="G48" s="6" t="s">
        <v>100</v>
      </c>
      <c r="H48" s="6" t="str">
        <f>"66"</f>
        <v>66</v>
      </c>
      <c r="I48" s="6" t="str">
        <f>"15-794"</f>
        <v>15-794</v>
      </c>
      <c r="J48" s="6" t="s">
        <v>11</v>
      </c>
    </row>
    <row r="49" spans="1:10" ht="30" x14ac:dyDescent="0.25">
      <c r="A49" s="2" t="s">
        <v>324</v>
      </c>
      <c r="B49" s="6" t="s">
        <v>9</v>
      </c>
      <c r="C49" s="6" t="s">
        <v>101</v>
      </c>
      <c r="D49" s="6"/>
      <c r="E49" s="6" t="s">
        <v>11</v>
      </c>
      <c r="F49" s="6" t="s">
        <v>11</v>
      </c>
      <c r="G49" s="6" t="s">
        <v>102</v>
      </c>
      <c r="H49" s="6" t="str">
        <f>"19"</f>
        <v>19</v>
      </c>
      <c r="I49" s="6" t="str">
        <f>"15-669"</f>
        <v>15-669</v>
      </c>
      <c r="J49" s="6" t="s">
        <v>11</v>
      </c>
    </row>
    <row r="50" spans="1:10" ht="30" x14ac:dyDescent="0.25">
      <c r="A50" s="2" t="s">
        <v>325</v>
      </c>
      <c r="B50" s="6" t="s">
        <v>9</v>
      </c>
      <c r="C50" s="6" t="s">
        <v>103</v>
      </c>
      <c r="D50" s="6"/>
      <c r="E50" s="6" t="s">
        <v>11</v>
      </c>
      <c r="F50" s="6" t="s">
        <v>11</v>
      </c>
      <c r="G50" s="6" t="s">
        <v>104</v>
      </c>
      <c r="H50" s="6" t="str">
        <f>"15"</f>
        <v>15</v>
      </c>
      <c r="I50" s="6" t="str">
        <f>"15-665"</f>
        <v>15-665</v>
      </c>
      <c r="J50" s="6" t="s">
        <v>11</v>
      </c>
    </row>
    <row r="51" spans="1:10" ht="30" x14ac:dyDescent="0.25">
      <c r="A51" s="2" t="s">
        <v>326</v>
      </c>
      <c r="B51" s="6" t="s">
        <v>9</v>
      </c>
      <c r="C51" s="6" t="s">
        <v>105</v>
      </c>
      <c r="D51" s="6"/>
      <c r="E51" s="6" t="s">
        <v>11</v>
      </c>
      <c r="F51" s="6" t="s">
        <v>11</v>
      </c>
      <c r="G51" s="6" t="s">
        <v>106</v>
      </c>
      <c r="H51" s="6" t="str">
        <f>"2/3"</f>
        <v>2/3</v>
      </c>
      <c r="I51" s="6" t="str">
        <f>"15-820"</f>
        <v>15-820</v>
      </c>
      <c r="J51" s="6" t="s">
        <v>11</v>
      </c>
    </row>
    <row r="52" spans="1:10" ht="30" x14ac:dyDescent="0.25">
      <c r="A52" s="2" t="s">
        <v>327</v>
      </c>
      <c r="B52" s="6" t="s">
        <v>9</v>
      </c>
      <c r="C52" s="6" t="s">
        <v>107</v>
      </c>
      <c r="D52" s="6"/>
      <c r="E52" s="6" t="s">
        <v>11</v>
      </c>
      <c r="F52" s="6" t="s">
        <v>11</v>
      </c>
      <c r="G52" s="6" t="s">
        <v>108</v>
      </c>
      <c r="H52" s="6" t="str">
        <f>"8"</f>
        <v>8</v>
      </c>
      <c r="I52" s="6" t="str">
        <f>"15-674"</f>
        <v>15-674</v>
      </c>
      <c r="J52" s="6" t="s">
        <v>11</v>
      </c>
    </row>
    <row r="53" spans="1:10" ht="30" x14ac:dyDescent="0.25">
      <c r="A53" s="2" t="s">
        <v>328</v>
      </c>
      <c r="B53" s="6" t="s">
        <v>9</v>
      </c>
      <c r="C53" s="6" t="s">
        <v>109</v>
      </c>
      <c r="D53" s="6"/>
      <c r="E53" s="6" t="s">
        <v>11</v>
      </c>
      <c r="F53" s="6" t="s">
        <v>11</v>
      </c>
      <c r="G53" s="6" t="s">
        <v>110</v>
      </c>
      <c r="H53" s="6" t="str">
        <f>"5A"</f>
        <v>5A</v>
      </c>
      <c r="I53" s="6" t="str">
        <f>"15-489"</f>
        <v>15-489</v>
      </c>
      <c r="J53" s="6" t="s">
        <v>11</v>
      </c>
    </row>
    <row r="54" spans="1:10" ht="30" x14ac:dyDescent="0.25">
      <c r="A54" s="2" t="s">
        <v>329</v>
      </c>
      <c r="B54" s="6" t="s">
        <v>9</v>
      </c>
      <c r="C54" s="6" t="s">
        <v>111</v>
      </c>
      <c r="D54" s="6"/>
      <c r="E54" s="6" t="s">
        <v>11</v>
      </c>
      <c r="F54" s="6" t="s">
        <v>11</v>
      </c>
      <c r="G54" s="6" t="s">
        <v>112</v>
      </c>
      <c r="H54" s="6" t="str">
        <f>"34"</f>
        <v>34</v>
      </c>
      <c r="I54" s="6" t="str">
        <f>"15-661"</f>
        <v>15-661</v>
      </c>
      <c r="J54" s="6" t="s">
        <v>11</v>
      </c>
    </row>
    <row r="55" spans="1:10" ht="30" x14ac:dyDescent="0.25">
      <c r="A55" s="2" t="s">
        <v>330</v>
      </c>
      <c r="B55" s="6" t="s">
        <v>9</v>
      </c>
      <c r="C55" s="6" t="s">
        <v>113</v>
      </c>
      <c r="D55" s="6"/>
      <c r="E55" s="6" t="s">
        <v>11</v>
      </c>
      <c r="F55" s="6" t="s">
        <v>11</v>
      </c>
      <c r="G55" s="6" t="s">
        <v>114</v>
      </c>
      <c r="H55" s="6" t="str">
        <f>"8"</f>
        <v>8</v>
      </c>
      <c r="I55" s="6" t="str">
        <f>"15-584"</f>
        <v>15-584</v>
      </c>
      <c r="J55" s="6" t="s">
        <v>11</v>
      </c>
    </row>
    <row r="56" spans="1:10" ht="30" x14ac:dyDescent="0.25">
      <c r="A56" s="2" t="s">
        <v>331</v>
      </c>
      <c r="B56" s="6" t="s">
        <v>9</v>
      </c>
      <c r="C56" s="6" t="s">
        <v>115</v>
      </c>
      <c r="D56" s="6"/>
      <c r="E56" s="6" t="s">
        <v>11</v>
      </c>
      <c r="F56" s="6" t="s">
        <v>11</v>
      </c>
      <c r="G56" s="6" t="s">
        <v>116</v>
      </c>
      <c r="H56" s="6" t="str">
        <f>"63"</f>
        <v>63</v>
      </c>
      <c r="I56" s="6" t="str">
        <f>"15-779"</f>
        <v>15-779</v>
      </c>
      <c r="J56" s="6" t="s">
        <v>11</v>
      </c>
    </row>
    <row r="57" spans="1:10" ht="45" x14ac:dyDescent="0.25">
      <c r="A57" s="2" t="s">
        <v>332</v>
      </c>
      <c r="B57" s="6" t="s">
        <v>9</v>
      </c>
      <c r="C57" s="6" t="s">
        <v>154</v>
      </c>
      <c r="D57" s="6" t="s">
        <v>156</v>
      </c>
      <c r="E57" s="6" t="s">
        <v>11</v>
      </c>
      <c r="F57" s="6" t="s">
        <v>11</v>
      </c>
      <c r="G57" s="6" t="s">
        <v>155</v>
      </c>
      <c r="H57" s="6" t="str">
        <f>"25"</f>
        <v>25</v>
      </c>
      <c r="I57" s="6" t="str">
        <f>"15-687"</f>
        <v>15-687</v>
      </c>
      <c r="J57" s="6" t="s">
        <v>11</v>
      </c>
    </row>
    <row r="58" spans="1:10" ht="45" x14ac:dyDescent="0.25">
      <c r="A58" s="2" t="s">
        <v>333</v>
      </c>
      <c r="B58" s="6" t="s">
        <v>9</v>
      </c>
      <c r="C58" s="6" t="s">
        <v>157</v>
      </c>
      <c r="D58" s="6" t="s">
        <v>158</v>
      </c>
      <c r="E58" s="6" t="s">
        <v>11</v>
      </c>
      <c r="F58" s="6" t="s">
        <v>11</v>
      </c>
      <c r="G58" s="6" t="s">
        <v>44</v>
      </c>
      <c r="H58" s="6" t="str">
        <f>"25"</f>
        <v>25</v>
      </c>
      <c r="I58" s="6" t="str">
        <f>"15-337"</f>
        <v>15-337</v>
      </c>
      <c r="J58" s="6" t="s">
        <v>11</v>
      </c>
    </row>
    <row r="59" spans="1:10" ht="45" x14ac:dyDescent="0.25">
      <c r="A59" s="2" t="s">
        <v>334</v>
      </c>
      <c r="B59" s="6" t="s">
        <v>9</v>
      </c>
      <c r="C59" s="6" t="s">
        <v>159</v>
      </c>
      <c r="D59" s="6" t="s">
        <v>160</v>
      </c>
      <c r="E59" s="6" t="s">
        <v>11</v>
      </c>
      <c r="F59" s="6" t="s">
        <v>11</v>
      </c>
      <c r="G59" s="6" t="s">
        <v>40</v>
      </c>
      <c r="H59" s="6" t="str">
        <f>"3D"</f>
        <v>3D</v>
      </c>
      <c r="I59" s="6" t="str">
        <f>"15-207"</f>
        <v>15-207</v>
      </c>
      <c r="J59" s="6" t="s">
        <v>11</v>
      </c>
    </row>
    <row r="60" spans="1:10" ht="45" x14ac:dyDescent="0.25">
      <c r="A60" s="2" t="s">
        <v>335</v>
      </c>
      <c r="B60" s="6" t="s">
        <v>9</v>
      </c>
      <c r="C60" s="6" t="s">
        <v>161</v>
      </c>
      <c r="D60" s="6" t="s">
        <v>163</v>
      </c>
      <c r="E60" s="6" t="s">
        <v>11</v>
      </c>
      <c r="F60" s="6" t="s">
        <v>11</v>
      </c>
      <c r="G60" s="6" t="s">
        <v>162</v>
      </c>
      <c r="H60" s="6" t="str">
        <f>"11"</f>
        <v>11</v>
      </c>
      <c r="I60" s="6" t="str">
        <f>"15-815"</f>
        <v>15-815</v>
      </c>
      <c r="J60" s="6" t="s">
        <v>11</v>
      </c>
    </row>
    <row r="61" spans="1:10" ht="45" x14ac:dyDescent="0.25">
      <c r="A61" s="2" t="s">
        <v>336</v>
      </c>
      <c r="B61" s="6" t="s">
        <v>9</v>
      </c>
      <c r="C61" s="6" t="s">
        <v>164</v>
      </c>
      <c r="D61" s="6" t="s">
        <v>166</v>
      </c>
      <c r="E61" s="6" t="s">
        <v>11</v>
      </c>
      <c r="F61" s="6" t="s">
        <v>11</v>
      </c>
      <c r="G61" s="6" t="s">
        <v>165</v>
      </c>
      <c r="H61" s="6" t="str">
        <f>"13"</f>
        <v>13</v>
      </c>
      <c r="I61" s="6" t="str">
        <f>"15-669"</f>
        <v>15-669</v>
      </c>
      <c r="J61" s="6" t="s">
        <v>11</v>
      </c>
    </row>
    <row r="62" spans="1:10" ht="45" x14ac:dyDescent="0.25">
      <c r="A62" s="2" t="s">
        <v>337</v>
      </c>
      <c r="B62" s="6" t="s">
        <v>9</v>
      </c>
      <c r="C62" s="6" t="s">
        <v>167</v>
      </c>
      <c r="D62" s="6" t="s">
        <v>169</v>
      </c>
      <c r="E62" s="6" t="s">
        <v>11</v>
      </c>
      <c r="F62" s="6" t="s">
        <v>11</v>
      </c>
      <c r="G62" s="6" t="s">
        <v>168</v>
      </c>
      <c r="H62" s="6" t="str">
        <f>"2"</f>
        <v>2</v>
      </c>
      <c r="I62" s="6" t="str">
        <f>"15-865"</f>
        <v>15-865</v>
      </c>
      <c r="J62" s="6" t="s">
        <v>11</v>
      </c>
    </row>
    <row r="63" spans="1:10" ht="45" x14ac:dyDescent="0.25">
      <c r="A63" s="2" t="s">
        <v>338</v>
      </c>
      <c r="B63" s="6" t="s">
        <v>117</v>
      </c>
      <c r="C63" s="6" t="s">
        <v>118</v>
      </c>
      <c r="D63" s="6"/>
      <c r="E63" s="6" t="s">
        <v>11</v>
      </c>
      <c r="F63" s="6" t="s">
        <v>11</v>
      </c>
      <c r="G63" s="6" t="s">
        <v>119</v>
      </c>
      <c r="H63" s="6" t="str">
        <f>"27"</f>
        <v>27</v>
      </c>
      <c r="I63" s="6" t="str">
        <f>"15-476"</f>
        <v>15-476</v>
      </c>
      <c r="J63" s="6" t="s">
        <v>11</v>
      </c>
    </row>
    <row r="64" spans="1:10" ht="30" x14ac:dyDescent="0.25">
      <c r="A64" s="2" t="s">
        <v>339</v>
      </c>
      <c r="B64" s="6" t="s">
        <v>117</v>
      </c>
      <c r="C64" s="6" t="s">
        <v>120</v>
      </c>
      <c r="D64" s="6"/>
      <c r="E64" s="6" t="s">
        <v>11</v>
      </c>
      <c r="F64" s="6" t="s">
        <v>11</v>
      </c>
      <c r="G64" s="6" t="s">
        <v>54</v>
      </c>
      <c r="H64" s="6" t="str">
        <f>"1A"</f>
        <v>1A</v>
      </c>
      <c r="I64" s="6" t="str">
        <f>"15-687"</f>
        <v>15-687</v>
      </c>
      <c r="J64" s="6" t="s">
        <v>11</v>
      </c>
    </row>
    <row r="65" spans="1:10" ht="30" x14ac:dyDescent="0.25">
      <c r="A65" s="2" t="s">
        <v>340</v>
      </c>
      <c r="B65" s="6" t="s">
        <v>117</v>
      </c>
      <c r="C65" s="6" t="s">
        <v>121</v>
      </c>
      <c r="D65" s="6"/>
      <c r="E65" s="6" t="s">
        <v>11</v>
      </c>
      <c r="F65" s="6" t="s">
        <v>11</v>
      </c>
      <c r="G65" s="6" t="s">
        <v>38</v>
      </c>
      <c r="H65" s="6" t="str">
        <f>"1"</f>
        <v>1</v>
      </c>
      <c r="I65" s="6" t="str">
        <f>"15-748"</f>
        <v>15-748</v>
      </c>
      <c r="J65" s="6" t="s">
        <v>11</v>
      </c>
    </row>
    <row r="66" spans="1:10" ht="30" x14ac:dyDescent="0.25">
      <c r="A66" s="2" t="s">
        <v>341</v>
      </c>
      <c r="B66" s="6" t="s">
        <v>117</v>
      </c>
      <c r="C66" s="6" t="s">
        <v>122</v>
      </c>
      <c r="D66" s="6"/>
      <c r="E66" s="6" t="s">
        <v>11</v>
      </c>
      <c r="F66" s="6" t="s">
        <v>11</v>
      </c>
      <c r="G66" s="6" t="s">
        <v>65</v>
      </c>
      <c r="H66" s="6" t="str">
        <f>"18"</f>
        <v>18</v>
      </c>
      <c r="I66" s="6" t="str">
        <f>"15-054"</f>
        <v>15-054</v>
      </c>
      <c r="J66" s="6" t="s">
        <v>11</v>
      </c>
    </row>
    <row r="67" spans="1:10" ht="30" x14ac:dyDescent="0.25">
      <c r="A67" s="2" t="s">
        <v>342</v>
      </c>
      <c r="B67" s="6" t="s">
        <v>117</v>
      </c>
      <c r="C67" s="6" t="s">
        <v>123</v>
      </c>
      <c r="D67" s="6"/>
      <c r="E67" s="6" t="s">
        <v>11</v>
      </c>
      <c r="F67" s="6" t="s">
        <v>11</v>
      </c>
      <c r="G67" s="6" t="s">
        <v>124</v>
      </c>
      <c r="H67" s="6" t="str">
        <f>"7/1"</f>
        <v>7/1</v>
      </c>
      <c r="I67" s="6" t="str">
        <f>"15-612"</f>
        <v>15-612</v>
      </c>
      <c r="J67" s="6" t="s">
        <v>11</v>
      </c>
    </row>
    <row r="68" spans="1:10" ht="30" x14ac:dyDescent="0.25">
      <c r="A68" s="2" t="s">
        <v>343</v>
      </c>
      <c r="B68" s="6" t="s">
        <v>117</v>
      </c>
      <c r="C68" s="6" t="s">
        <v>125</v>
      </c>
      <c r="D68" s="6"/>
      <c r="E68" s="6" t="s">
        <v>11</v>
      </c>
      <c r="F68" s="6" t="s">
        <v>11</v>
      </c>
      <c r="G68" s="6" t="s">
        <v>126</v>
      </c>
      <c r="H68" s="6" t="str">
        <f>"55"</f>
        <v>55</v>
      </c>
      <c r="I68" s="6" t="str">
        <f>"15-553"</f>
        <v>15-553</v>
      </c>
      <c r="J68" s="6" t="s">
        <v>11</v>
      </c>
    </row>
    <row r="69" spans="1:10" ht="30" x14ac:dyDescent="0.25">
      <c r="A69" s="2" t="s">
        <v>344</v>
      </c>
      <c r="B69" s="6" t="s">
        <v>117</v>
      </c>
      <c r="C69" s="6" t="s">
        <v>127</v>
      </c>
      <c r="D69" s="6"/>
      <c r="E69" s="6" t="s">
        <v>11</v>
      </c>
      <c r="F69" s="6" t="s">
        <v>11</v>
      </c>
      <c r="G69" s="6" t="s">
        <v>128</v>
      </c>
      <c r="H69" s="6" t="str">
        <f>"23/1"</f>
        <v>23/1</v>
      </c>
      <c r="I69" s="6" t="str">
        <f>"15-249"</f>
        <v>15-249</v>
      </c>
      <c r="J69" s="6" t="s">
        <v>11</v>
      </c>
    </row>
    <row r="70" spans="1:10" ht="30" x14ac:dyDescent="0.25">
      <c r="A70" s="2" t="s">
        <v>345</v>
      </c>
      <c r="B70" s="6" t="s">
        <v>117</v>
      </c>
      <c r="C70" s="6" t="s">
        <v>129</v>
      </c>
      <c r="D70" s="6"/>
      <c r="E70" s="6" t="s">
        <v>11</v>
      </c>
      <c r="F70" s="6" t="s">
        <v>11</v>
      </c>
      <c r="G70" s="6" t="s">
        <v>130</v>
      </c>
      <c r="H70" s="6" t="str">
        <f>"12"</f>
        <v>12</v>
      </c>
      <c r="I70" s="6" t="str">
        <f>"15-540"</f>
        <v>15-540</v>
      </c>
      <c r="J70" s="6" t="s">
        <v>11</v>
      </c>
    </row>
    <row r="71" spans="1:10" ht="60" x14ac:dyDescent="0.25">
      <c r="A71" s="2" t="s">
        <v>346</v>
      </c>
      <c r="B71" s="6" t="s">
        <v>117</v>
      </c>
      <c r="C71" s="6" t="s">
        <v>131</v>
      </c>
      <c r="D71" s="6" t="s">
        <v>133</v>
      </c>
      <c r="E71" s="6" t="s">
        <v>11</v>
      </c>
      <c r="F71" s="6" t="s">
        <v>11</v>
      </c>
      <c r="G71" s="6" t="s">
        <v>132</v>
      </c>
      <c r="H71" s="6" t="str">
        <f>"29"</f>
        <v>29</v>
      </c>
      <c r="I71" s="6" t="str">
        <f>"15-131"</f>
        <v>15-131</v>
      </c>
      <c r="J71" s="6" t="s">
        <v>11</v>
      </c>
    </row>
    <row r="72" spans="1:10" ht="30" x14ac:dyDescent="0.25">
      <c r="A72" s="2" t="s">
        <v>347</v>
      </c>
      <c r="B72" s="6" t="s">
        <v>117</v>
      </c>
      <c r="C72" s="6" t="s">
        <v>134</v>
      </c>
      <c r="D72" s="6"/>
      <c r="E72" s="6" t="s">
        <v>11</v>
      </c>
      <c r="F72" s="6" t="s">
        <v>11</v>
      </c>
      <c r="G72" s="6" t="s">
        <v>69</v>
      </c>
      <c r="H72" s="6" t="str">
        <f>"12"</f>
        <v>12</v>
      </c>
      <c r="I72" s="6" t="str">
        <f>"15-354"</f>
        <v>15-354</v>
      </c>
      <c r="J72" s="6" t="s">
        <v>11</v>
      </c>
    </row>
    <row r="73" spans="1:10" ht="30" x14ac:dyDescent="0.25">
      <c r="A73" s="2" t="s">
        <v>348</v>
      </c>
      <c r="B73" s="6" t="s">
        <v>117</v>
      </c>
      <c r="C73" s="6" t="s">
        <v>135</v>
      </c>
      <c r="D73" s="6"/>
      <c r="E73" s="6" t="s">
        <v>11</v>
      </c>
      <c r="F73" s="6" t="s">
        <v>11</v>
      </c>
      <c r="G73" s="6" t="s">
        <v>136</v>
      </c>
      <c r="H73" s="6" t="str">
        <f>"8"</f>
        <v>8</v>
      </c>
      <c r="I73" s="6" t="str">
        <f>"15-808"</f>
        <v>15-808</v>
      </c>
      <c r="J73" s="6" t="s">
        <v>11</v>
      </c>
    </row>
    <row r="74" spans="1:10" ht="30" x14ac:dyDescent="0.25">
      <c r="A74" s="2" t="s">
        <v>349</v>
      </c>
      <c r="B74" s="6" t="s">
        <v>117</v>
      </c>
      <c r="C74" s="6" t="s">
        <v>137</v>
      </c>
      <c r="D74" s="6"/>
      <c r="E74" s="6" t="s">
        <v>11</v>
      </c>
      <c r="F74" s="6" t="s">
        <v>11</v>
      </c>
      <c r="G74" s="6" t="s">
        <v>138</v>
      </c>
      <c r="H74" s="6" t="str">
        <f>"16"</f>
        <v>16</v>
      </c>
      <c r="I74" s="6" t="str">
        <f>"15-662"</f>
        <v>15-662</v>
      </c>
      <c r="J74" s="6" t="s">
        <v>11</v>
      </c>
    </row>
    <row r="75" spans="1:10" ht="30" x14ac:dyDescent="0.25">
      <c r="A75" s="2" t="s">
        <v>350</v>
      </c>
      <c r="B75" s="6" t="s">
        <v>117</v>
      </c>
      <c r="C75" s="6" t="s">
        <v>139</v>
      </c>
      <c r="D75" s="6"/>
      <c r="E75" s="6" t="s">
        <v>11</v>
      </c>
      <c r="F75" s="6" t="s">
        <v>11</v>
      </c>
      <c r="G75" s="6" t="s">
        <v>104</v>
      </c>
      <c r="H75" s="6" t="str">
        <f>"13"</f>
        <v>13</v>
      </c>
      <c r="I75" s="6" t="str">
        <f>"15-665"</f>
        <v>15-665</v>
      </c>
      <c r="J75" s="6" t="s">
        <v>11</v>
      </c>
    </row>
    <row r="76" spans="1:10" ht="30" x14ac:dyDescent="0.25">
      <c r="A76" s="2" t="s">
        <v>351</v>
      </c>
      <c r="B76" s="6" t="s">
        <v>117</v>
      </c>
      <c r="C76" s="6" t="s">
        <v>140</v>
      </c>
      <c r="D76" s="6"/>
      <c r="E76" s="6" t="s">
        <v>11</v>
      </c>
      <c r="F76" s="6" t="s">
        <v>11</v>
      </c>
      <c r="G76" s="6" t="s">
        <v>85</v>
      </c>
      <c r="H76" s="6" t="str">
        <f>"28"</f>
        <v>28</v>
      </c>
      <c r="I76" s="6" t="str">
        <f>"15-795"</f>
        <v>15-795</v>
      </c>
      <c r="J76" s="6" t="s">
        <v>11</v>
      </c>
    </row>
    <row r="77" spans="1:10" ht="60" x14ac:dyDescent="0.25">
      <c r="A77" s="2" t="s">
        <v>352</v>
      </c>
      <c r="B77" s="6" t="s">
        <v>117</v>
      </c>
      <c r="C77" s="6" t="s">
        <v>141</v>
      </c>
      <c r="D77" s="6"/>
      <c r="E77" s="6" t="s">
        <v>11</v>
      </c>
      <c r="F77" s="6" t="s">
        <v>11</v>
      </c>
      <c r="G77" s="6" t="s">
        <v>112</v>
      </c>
      <c r="H77" s="6" t="str">
        <f>"32"</f>
        <v>32</v>
      </c>
      <c r="I77" s="6" t="str">
        <f>"15-661"</f>
        <v>15-661</v>
      </c>
      <c r="J77" s="6" t="s">
        <v>11</v>
      </c>
    </row>
    <row r="78" spans="1:10" ht="30" x14ac:dyDescent="0.25">
      <c r="A78" s="2" t="s">
        <v>353</v>
      </c>
      <c r="B78" s="6" t="s">
        <v>117</v>
      </c>
      <c r="C78" s="6" t="s">
        <v>142</v>
      </c>
      <c r="D78" s="6"/>
      <c r="E78" s="6" t="s">
        <v>11</v>
      </c>
      <c r="F78" s="6" t="s">
        <v>11</v>
      </c>
      <c r="G78" s="6" t="s">
        <v>143</v>
      </c>
      <c r="H78" s="6" t="str">
        <f>"15"</f>
        <v>15</v>
      </c>
      <c r="I78" s="6" t="str">
        <f>"15-021"</f>
        <v>15-021</v>
      </c>
      <c r="J78" s="6" t="s">
        <v>11</v>
      </c>
    </row>
    <row r="79" spans="1:10" ht="45" x14ac:dyDescent="0.25">
      <c r="A79" s="2" t="s">
        <v>354</v>
      </c>
      <c r="B79" s="6" t="s">
        <v>117</v>
      </c>
      <c r="C79" s="6" t="s">
        <v>144</v>
      </c>
      <c r="D79" s="6"/>
      <c r="E79" s="6" t="s">
        <v>11</v>
      </c>
      <c r="F79" s="6" t="s">
        <v>11</v>
      </c>
      <c r="G79" s="6" t="s">
        <v>44</v>
      </c>
      <c r="H79" s="6" t="str">
        <f>"96"</f>
        <v>96</v>
      </c>
      <c r="I79" s="6" t="str">
        <f>"15-338"</f>
        <v>15-338</v>
      </c>
      <c r="J79" s="6" t="s">
        <v>11</v>
      </c>
    </row>
    <row r="80" spans="1:10" ht="30" x14ac:dyDescent="0.25">
      <c r="A80" s="2" t="s">
        <v>355</v>
      </c>
      <c r="B80" s="6" t="s">
        <v>117</v>
      </c>
      <c r="C80" s="6" t="s">
        <v>145</v>
      </c>
      <c r="D80" s="6"/>
      <c r="E80" s="6" t="s">
        <v>11</v>
      </c>
      <c r="F80" s="6" t="s">
        <v>11</v>
      </c>
      <c r="G80" s="6" t="s">
        <v>146</v>
      </c>
      <c r="H80" s="6" t="str">
        <f>"11A"</f>
        <v>11A</v>
      </c>
      <c r="I80" s="6" t="str">
        <f>"15-197"</f>
        <v>15-197</v>
      </c>
      <c r="J80" s="6" t="s">
        <v>11</v>
      </c>
    </row>
    <row r="81" spans="1:10" ht="30" x14ac:dyDescent="0.25">
      <c r="A81" s="2" t="s">
        <v>356</v>
      </c>
      <c r="B81" s="6" t="s">
        <v>117</v>
      </c>
      <c r="C81" s="6" t="s">
        <v>147</v>
      </c>
      <c r="D81" s="6"/>
      <c r="E81" s="6" t="s">
        <v>11</v>
      </c>
      <c r="F81" s="6" t="s">
        <v>11</v>
      </c>
      <c r="G81" s="6" t="s">
        <v>148</v>
      </c>
      <c r="H81" s="6" t="str">
        <f>"48"</f>
        <v>48</v>
      </c>
      <c r="I81" s="6" t="str">
        <f>"15-572"</f>
        <v>15-572</v>
      </c>
      <c r="J81" s="6" t="s">
        <v>11</v>
      </c>
    </row>
    <row r="82" spans="1:10" ht="30" x14ac:dyDescent="0.25">
      <c r="A82" s="2" t="s">
        <v>357</v>
      </c>
      <c r="B82" s="6" t="s">
        <v>117</v>
      </c>
      <c r="C82" s="6" t="s">
        <v>149</v>
      </c>
      <c r="D82" s="6"/>
      <c r="E82" s="6" t="s">
        <v>11</v>
      </c>
      <c r="F82" s="6" t="s">
        <v>11</v>
      </c>
      <c r="G82" s="6" t="s">
        <v>150</v>
      </c>
      <c r="H82" s="6" t="str">
        <f>"8"</f>
        <v>8</v>
      </c>
      <c r="I82" s="6" t="str">
        <f>"15-151"</f>
        <v>15-151</v>
      </c>
      <c r="J82" s="6" t="s">
        <v>11</v>
      </c>
    </row>
    <row r="83" spans="1:10" ht="60" x14ac:dyDescent="0.25">
      <c r="A83" s="2" t="s">
        <v>358</v>
      </c>
      <c r="B83" s="6" t="s">
        <v>117</v>
      </c>
      <c r="C83" s="6" t="s">
        <v>151</v>
      </c>
      <c r="D83" s="6" t="s">
        <v>153</v>
      </c>
      <c r="E83" s="6" t="s">
        <v>11</v>
      </c>
      <c r="F83" s="6" t="s">
        <v>11</v>
      </c>
      <c r="G83" s="6" t="s">
        <v>152</v>
      </c>
      <c r="H83" s="6" t="str">
        <f>"13A"</f>
        <v>13A</v>
      </c>
      <c r="I83" s="6" t="str">
        <f>"15-720"</f>
        <v>15-720</v>
      </c>
      <c r="J83" s="6" t="s">
        <v>11</v>
      </c>
    </row>
    <row r="84" spans="1:10" ht="30" x14ac:dyDescent="0.25">
      <c r="A84" s="2" t="s">
        <v>359</v>
      </c>
      <c r="B84" s="6" t="s">
        <v>9</v>
      </c>
      <c r="C84" s="6" t="s">
        <v>170</v>
      </c>
      <c r="D84" s="6"/>
      <c r="E84" s="6" t="s">
        <v>171</v>
      </c>
      <c r="F84" s="6" t="s">
        <v>171</v>
      </c>
      <c r="G84" s="6" t="s">
        <v>172</v>
      </c>
      <c r="H84" s="6" t="str">
        <f>"4"</f>
        <v>4</v>
      </c>
      <c r="I84" s="6" t="str">
        <f>"16-070"</f>
        <v>16-070</v>
      </c>
      <c r="J84" s="6" t="s">
        <v>171</v>
      </c>
    </row>
    <row r="85" spans="1:10" ht="30" x14ac:dyDescent="0.25">
      <c r="A85" s="2" t="s">
        <v>360</v>
      </c>
      <c r="B85" s="6" t="s">
        <v>9</v>
      </c>
      <c r="C85" s="6" t="s">
        <v>173</v>
      </c>
      <c r="D85" s="6"/>
      <c r="E85" s="6" t="s">
        <v>171</v>
      </c>
      <c r="F85" s="6" t="s">
        <v>174</v>
      </c>
      <c r="G85" s="6"/>
      <c r="H85" s="6" t="str">
        <f>"42"</f>
        <v>42</v>
      </c>
      <c r="I85" s="6" t="str">
        <f>"16-070"</f>
        <v>16-070</v>
      </c>
      <c r="J85" s="6" t="s">
        <v>171</v>
      </c>
    </row>
    <row r="86" spans="1:10" ht="30" x14ac:dyDescent="0.25">
      <c r="A86" s="2" t="s">
        <v>361</v>
      </c>
      <c r="B86" s="6" t="s">
        <v>175</v>
      </c>
      <c r="C86" s="6" t="s">
        <v>176</v>
      </c>
      <c r="D86" s="6"/>
      <c r="E86" s="6" t="s">
        <v>171</v>
      </c>
      <c r="F86" s="6" t="s">
        <v>177</v>
      </c>
      <c r="G86" s="6"/>
      <c r="H86" s="6" t="str">
        <f>"159a"</f>
        <v>159a</v>
      </c>
      <c r="I86" s="6" t="str">
        <f>"16-070"</f>
        <v>16-070</v>
      </c>
      <c r="J86" s="6" t="s">
        <v>171</v>
      </c>
    </row>
    <row r="87" spans="1:10" ht="30" x14ac:dyDescent="0.25">
      <c r="A87" s="2" t="s">
        <v>362</v>
      </c>
      <c r="B87" s="6" t="s">
        <v>117</v>
      </c>
      <c r="C87" s="6" t="s">
        <v>178</v>
      </c>
      <c r="D87" s="6"/>
      <c r="E87" s="6" t="s">
        <v>171</v>
      </c>
      <c r="F87" s="6" t="s">
        <v>171</v>
      </c>
      <c r="G87" s="6" t="s">
        <v>172</v>
      </c>
      <c r="H87" s="6" t="str">
        <f>"26A"</f>
        <v>26A</v>
      </c>
      <c r="I87" s="6" t="str">
        <f>"16-070"</f>
        <v>16-070</v>
      </c>
      <c r="J87" s="6" t="s">
        <v>171</v>
      </c>
    </row>
    <row r="88" spans="1:10" ht="30" x14ac:dyDescent="0.25">
      <c r="A88" s="2" t="s">
        <v>363</v>
      </c>
      <c r="B88" s="6" t="s">
        <v>117</v>
      </c>
      <c r="C88" s="6" t="s">
        <v>179</v>
      </c>
      <c r="D88" s="6"/>
      <c r="E88" s="6" t="s">
        <v>171</v>
      </c>
      <c r="F88" s="6" t="s">
        <v>177</v>
      </c>
      <c r="G88" s="6"/>
      <c r="H88" s="6" t="str">
        <f>"159A"</f>
        <v>159A</v>
      </c>
      <c r="I88" s="6" t="str">
        <f>"16-070"</f>
        <v>16-070</v>
      </c>
      <c r="J88" s="6" t="s">
        <v>171</v>
      </c>
    </row>
    <row r="89" spans="1:10" ht="45" x14ac:dyDescent="0.25">
      <c r="A89" s="2" t="s">
        <v>364</v>
      </c>
      <c r="B89" s="6" t="s">
        <v>9</v>
      </c>
      <c r="C89" s="6" t="s">
        <v>180</v>
      </c>
      <c r="D89" s="6"/>
      <c r="E89" s="6" t="s">
        <v>181</v>
      </c>
      <c r="F89" s="6" t="s">
        <v>181</v>
      </c>
      <c r="G89" s="6" t="s">
        <v>182</v>
      </c>
      <c r="H89" s="6" t="str">
        <f>"26"</f>
        <v>26</v>
      </c>
      <c r="I89" s="6" t="str">
        <f>"16-020"</f>
        <v>16-020</v>
      </c>
      <c r="J89" s="6" t="s">
        <v>181</v>
      </c>
    </row>
    <row r="90" spans="1:10" ht="45" x14ac:dyDescent="0.25">
      <c r="A90" s="2" t="s">
        <v>365</v>
      </c>
      <c r="B90" s="6" t="s">
        <v>117</v>
      </c>
      <c r="C90" s="6" t="s">
        <v>183</v>
      </c>
      <c r="D90" s="6"/>
      <c r="E90" s="6" t="s">
        <v>181</v>
      </c>
      <c r="F90" s="6" t="s">
        <v>181</v>
      </c>
      <c r="G90" s="6" t="s">
        <v>184</v>
      </c>
      <c r="H90" s="6" t="str">
        <f>"1"</f>
        <v>1</v>
      </c>
      <c r="I90" s="6" t="str">
        <f>"16-020"</f>
        <v>16-020</v>
      </c>
      <c r="J90" s="6" t="s">
        <v>181</v>
      </c>
    </row>
    <row r="91" spans="1:10" ht="45" x14ac:dyDescent="0.25">
      <c r="A91" s="2" t="s">
        <v>366</v>
      </c>
      <c r="B91" s="6" t="s">
        <v>117</v>
      </c>
      <c r="C91" s="6" t="s">
        <v>185</v>
      </c>
      <c r="D91" s="6"/>
      <c r="E91" s="6" t="s">
        <v>181</v>
      </c>
      <c r="F91" s="6" t="s">
        <v>181</v>
      </c>
      <c r="G91" s="6" t="s">
        <v>186</v>
      </c>
      <c r="H91" s="6" t="str">
        <f>"28"</f>
        <v>28</v>
      </c>
      <c r="I91" s="6" t="str">
        <f>"16-020"</f>
        <v>16-020</v>
      </c>
      <c r="J91" s="6" t="s">
        <v>181</v>
      </c>
    </row>
    <row r="92" spans="1:10" ht="45" x14ac:dyDescent="0.25">
      <c r="A92" s="2" t="s">
        <v>367</v>
      </c>
      <c r="B92" s="6" t="s">
        <v>117</v>
      </c>
      <c r="C92" s="6" t="s">
        <v>187</v>
      </c>
      <c r="D92" s="6"/>
      <c r="E92" s="6" t="s">
        <v>181</v>
      </c>
      <c r="F92" s="6" t="s">
        <v>188</v>
      </c>
      <c r="G92" s="6" t="s">
        <v>189</v>
      </c>
      <c r="H92" s="6" t="str">
        <f>"1"</f>
        <v>1</v>
      </c>
      <c r="I92" s="6" t="str">
        <f>"16-020"</f>
        <v>16-020</v>
      </c>
      <c r="J92" s="6" t="s">
        <v>181</v>
      </c>
    </row>
    <row r="93" spans="1:10" ht="45" x14ac:dyDescent="0.25">
      <c r="A93" s="2" t="s">
        <v>368</v>
      </c>
      <c r="B93" s="6" t="s">
        <v>9</v>
      </c>
      <c r="C93" s="6" t="s">
        <v>190</v>
      </c>
      <c r="D93" s="6" t="s">
        <v>191</v>
      </c>
      <c r="E93" s="6" t="s">
        <v>192</v>
      </c>
      <c r="F93" s="6" t="s">
        <v>192</v>
      </c>
      <c r="G93" s="6" t="s">
        <v>189</v>
      </c>
      <c r="H93" s="6" t="str">
        <f>"14"</f>
        <v>14</v>
      </c>
      <c r="I93" s="6" t="str">
        <f>"16-002"</f>
        <v>16-002</v>
      </c>
      <c r="J93" s="6" t="s">
        <v>192</v>
      </c>
    </row>
    <row r="94" spans="1:10" ht="30" x14ac:dyDescent="0.25">
      <c r="A94" s="2" t="s">
        <v>369</v>
      </c>
      <c r="B94" s="6" t="s">
        <v>9</v>
      </c>
      <c r="C94" s="6" t="s">
        <v>193</v>
      </c>
      <c r="D94" s="6" t="s">
        <v>194</v>
      </c>
      <c r="E94" s="6" t="s">
        <v>192</v>
      </c>
      <c r="F94" s="6" t="s">
        <v>195</v>
      </c>
      <c r="G94" s="6" t="s">
        <v>196</v>
      </c>
      <c r="H94" s="6" t="str">
        <f>"5"</f>
        <v>5</v>
      </c>
      <c r="I94" s="6" t="str">
        <f>"15-694"</f>
        <v>15-694</v>
      </c>
      <c r="J94" s="6" t="s">
        <v>195</v>
      </c>
    </row>
    <row r="95" spans="1:10" ht="45" x14ac:dyDescent="0.25">
      <c r="A95" s="2" t="s">
        <v>370</v>
      </c>
      <c r="B95" s="6" t="s">
        <v>9</v>
      </c>
      <c r="C95" s="6" t="s">
        <v>197</v>
      </c>
      <c r="D95" s="6" t="s">
        <v>198</v>
      </c>
      <c r="E95" s="6" t="s">
        <v>192</v>
      </c>
      <c r="F95" s="6" t="s">
        <v>199</v>
      </c>
      <c r="G95" s="6" t="s">
        <v>69</v>
      </c>
      <c r="H95" s="6" t="str">
        <f>"107"</f>
        <v>107</v>
      </c>
      <c r="I95" s="6" t="str">
        <f>"16-002"</f>
        <v>16-002</v>
      </c>
      <c r="J95" s="6" t="s">
        <v>192</v>
      </c>
    </row>
    <row r="96" spans="1:10" ht="45" x14ac:dyDescent="0.25">
      <c r="A96" s="2" t="s">
        <v>371</v>
      </c>
      <c r="B96" s="6" t="s">
        <v>117</v>
      </c>
      <c r="C96" s="6" t="s">
        <v>200</v>
      </c>
      <c r="D96" s="6"/>
      <c r="E96" s="6" t="s">
        <v>192</v>
      </c>
      <c r="F96" s="6" t="s">
        <v>201</v>
      </c>
      <c r="G96" s="6"/>
      <c r="H96" s="6" t="str">
        <f>"33"</f>
        <v>33</v>
      </c>
      <c r="I96" s="6" t="str">
        <f>"16-002"</f>
        <v>16-002</v>
      </c>
      <c r="J96" s="6" t="s">
        <v>192</v>
      </c>
    </row>
    <row r="97" spans="1:10" ht="45" x14ac:dyDescent="0.25">
      <c r="A97" s="2" t="s">
        <v>372</v>
      </c>
      <c r="B97" s="6" t="s">
        <v>117</v>
      </c>
      <c r="C97" s="6" t="s">
        <v>202</v>
      </c>
      <c r="D97" s="6"/>
      <c r="E97" s="6" t="s">
        <v>192</v>
      </c>
      <c r="F97" s="6" t="s">
        <v>203</v>
      </c>
      <c r="G97" s="6"/>
      <c r="H97" s="6" t="str">
        <f>"127"</f>
        <v>127</v>
      </c>
      <c r="I97" s="6" t="str">
        <f>"16-002"</f>
        <v>16-002</v>
      </c>
      <c r="J97" s="6" t="s">
        <v>192</v>
      </c>
    </row>
    <row r="98" spans="1:10" ht="60" x14ac:dyDescent="0.25">
      <c r="A98" s="2" t="s">
        <v>373</v>
      </c>
      <c r="B98" s="6" t="s">
        <v>9</v>
      </c>
      <c r="C98" s="6" t="s">
        <v>204</v>
      </c>
      <c r="D98" s="6" t="s">
        <v>205</v>
      </c>
      <c r="E98" s="6" t="s">
        <v>206</v>
      </c>
      <c r="F98" s="6" t="s">
        <v>207</v>
      </c>
      <c r="G98" s="6" t="s">
        <v>189</v>
      </c>
      <c r="H98" s="6" t="str">
        <f>"5"</f>
        <v>5</v>
      </c>
      <c r="I98" s="6" t="str">
        <f>"16-061"</f>
        <v>16-061</v>
      </c>
      <c r="J98" s="6" t="s">
        <v>206</v>
      </c>
    </row>
    <row r="99" spans="1:10" ht="30" x14ac:dyDescent="0.25">
      <c r="A99" s="2" t="s">
        <v>374</v>
      </c>
      <c r="B99" s="6" t="s">
        <v>9</v>
      </c>
      <c r="C99" s="6" t="s">
        <v>208</v>
      </c>
      <c r="D99" s="6" t="s">
        <v>209</v>
      </c>
      <c r="E99" s="6" t="s">
        <v>206</v>
      </c>
      <c r="F99" s="6" t="s">
        <v>210</v>
      </c>
      <c r="G99" s="6" t="s">
        <v>211</v>
      </c>
      <c r="H99" s="6" t="str">
        <f>"4"</f>
        <v>4</v>
      </c>
      <c r="I99" s="6" t="str">
        <f>"16-001"</f>
        <v>16-001</v>
      </c>
      <c r="J99" s="6" t="s">
        <v>210</v>
      </c>
    </row>
    <row r="100" spans="1:10" ht="30" x14ac:dyDescent="0.25">
      <c r="A100" s="2" t="s">
        <v>375</v>
      </c>
      <c r="B100" s="6" t="s">
        <v>9</v>
      </c>
      <c r="C100" s="6" t="s">
        <v>212</v>
      </c>
      <c r="D100" s="6" t="s">
        <v>213</v>
      </c>
      <c r="E100" s="6" t="s">
        <v>206</v>
      </c>
      <c r="F100" s="6" t="s">
        <v>214</v>
      </c>
      <c r="G100" s="6" t="s">
        <v>189</v>
      </c>
      <c r="H100" s="6" t="str">
        <f>"7"</f>
        <v>7</v>
      </c>
      <c r="I100" s="6" t="str">
        <f>"16-001"</f>
        <v>16-001</v>
      </c>
      <c r="J100" s="6" t="s">
        <v>210</v>
      </c>
    </row>
    <row r="101" spans="1:10" ht="30" x14ac:dyDescent="0.25">
      <c r="A101" s="2" t="s">
        <v>376</v>
      </c>
      <c r="B101" s="6" t="s">
        <v>117</v>
      </c>
      <c r="C101" s="6" t="s">
        <v>215</v>
      </c>
      <c r="D101" s="6" t="s">
        <v>209</v>
      </c>
      <c r="E101" s="6" t="s">
        <v>206</v>
      </c>
      <c r="F101" s="6" t="s">
        <v>210</v>
      </c>
      <c r="G101" s="6" t="s">
        <v>216</v>
      </c>
      <c r="H101" s="6" t="str">
        <f>"20"</f>
        <v>20</v>
      </c>
      <c r="I101" s="6" t="str">
        <f>"16-001"</f>
        <v>16-001</v>
      </c>
      <c r="J101" s="6" t="s">
        <v>210</v>
      </c>
    </row>
    <row r="102" spans="1:10" ht="30" x14ac:dyDescent="0.25">
      <c r="A102" s="2" t="s">
        <v>377</v>
      </c>
      <c r="B102" s="6" t="s">
        <v>9</v>
      </c>
      <c r="C102" s="6" t="s">
        <v>217</v>
      </c>
      <c r="D102" s="6"/>
      <c r="E102" s="6" t="s">
        <v>218</v>
      </c>
      <c r="F102" s="6" t="s">
        <v>218</v>
      </c>
      <c r="G102" s="6" t="s">
        <v>219</v>
      </c>
      <c r="H102" s="6" t="str">
        <f>"27"</f>
        <v>27</v>
      </c>
      <c r="I102" s="6" t="str">
        <f t="shared" ref="I102:I108" si="0">"18-100"</f>
        <v>18-100</v>
      </c>
      <c r="J102" s="6" t="s">
        <v>218</v>
      </c>
    </row>
    <row r="103" spans="1:10" x14ac:dyDescent="0.25">
      <c r="A103" s="2" t="s">
        <v>378</v>
      </c>
      <c r="B103" s="6" t="s">
        <v>9</v>
      </c>
      <c r="C103" s="6" t="s">
        <v>220</v>
      </c>
      <c r="D103" s="6"/>
      <c r="E103" s="6" t="s">
        <v>218</v>
      </c>
      <c r="F103" s="6" t="s">
        <v>218</v>
      </c>
      <c r="G103" s="6" t="s">
        <v>221</v>
      </c>
      <c r="H103" s="6" t="str">
        <f>"23"</f>
        <v>23</v>
      </c>
      <c r="I103" s="6" t="str">
        <f t="shared" si="0"/>
        <v>18-100</v>
      </c>
      <c r="J103" s="6" t="s">
        <v>218</v>
      </c>
    </row>
    <row r="104" spans="1:10" ht="30" x14ac:dyDescent="0.25">
      <c r="A104" s="2" t="s">
        <v>379</v>
      </c>
      <c r="B104" s="6" t="s">
        <v>117</v>
      </c>
      <c r="C104" s="6" t="s">
        <v>222</v>
      </c>
      <c r="D104" s="6"/>
      <c r="E104" s="6" t="s">
        <v>218</v>
      </c>
      <c r="F104" s="6" t="s">
        <v>223</v>
      </c>
      <c r="G104" s="6" t="s">
        <v>189</v>
      </c>
      <c r="H104" s="6" t="str">
        <f>"19"</f>
        <v>19</v>
      </c>
      <c r="I104" s="6" t="str">
        <f t="shared" si="0"/>
        <v>18-100</v>
      </c>
      <c r="J104" s="6" t="s">
        <v>218</v>
      </c>
    </row>
    <row r="105" spans="1:10" ht="30" x14ac:dyDescent="0.25">
      <c r="A105" s="2" t="s">
        <v>380</v>
      </c>
      <c r="B105" s="6" t="s">
        <v>117</v>
      </c>
      <c r="C105" s="6" t="s">
        <v>224</v>
      </c>
      <c r="D105" s="6"/>
      <c r="E105" s="6" t="s">
        <v>218</v>
      </c>
      <c r="F105" s="6" t="s">
        <v>225</v>
      </c>
      <c r="G105" s="6"/>
      <c r="H105" s="6" t="str">
        <f>"82"</f>
        <v>82</v>
      </c>
      <c r="I105" s="6" t="str">
        <f t="shared" si="0"/>
        <v>18-100</v>
      </c>
      <c r="J105" s="6" t="s">
        <v>218</v>
      </c>
    </row>
    <row r="106" spans="1:10" ht="30" x14ac:dyDescent="0.25">
      <c r="A106" s="2" t="s">
        <v>381</v>
      </c>
      <c r="B106" s="6" t="s">
        <v>117</v>
      </c>
      <c r="C106" s="6" t="s">
        <v>226</v>
      </c>
      <c r="D106" s="6"/>
      <c r="E106" s="6" t="s">
        <v>218</v>
      </c>
      <c r="F106" s="6" t="s">
        <v>227</v>
      </c>
      <c r="G106" s="6"/>
      <c r="H106" s="6" t="str">
        <f>"1"</f>
        <v>1</v>
      </c>
      <c r="I106" s="6" t="str">
        <f t="shared" si="0"/>
        <v>18-100</v>
      </c>
      <c r="J106" s="6" t="s">
        <v>218</v>
      </c>
    </row>
    <row r="107" spans="1:10" ht="45" x14ac:dyDescent="0.25">
      <c r="A107" s="2" t="s">
        <v>382</v>
      </c>
      <c r="B107" s="6" t="s">
        <v>117</v>
      </c>
      <c r="C107" s="6" t="s">
        <v>228</v>
      </c>
      <c r="D107" s="6"/>
      <c r="E107" s="6" t="s">
        <v>218</v>
      </c>
      <c r="F107" s="6" t="s">
        <v>218</v>
      </c>
      <c r="G107" s="6" t="s">
        <v>219</v>
      </c>
      <c r="H107" s="6" t="str">
        <f>"9"</f>
        <v>9</v>
      </c>
      <c r="I107" s="6" t="str">
        <f t="shared" si="0"/>
        <v>18-100</v>
      </c>
      <c r="J107" s="6" t="s">
        <v>218</v>
      </c>
    </row>
    <row r="108" spans="1:10" ht="30" x14ac:dyDescent="0.25">
      <c r="A108" s="2" t="s">
        <v>383</v>
      </c>
      <c r="B108" s="6" t="s">
        <v>117</v>
      </c>
      <c r="C108" s="6" t="s">
        <v>229</v>
      </c>
      <c r="D108" s="6"/>
      <c r="E108" s="6" t="s">
        <v>218</v>
      </c>
      <c r="F108" s="6" t="s">
        <v>218</v>
      </c>
      <c r="G108" s="6" t="s">
        <v>230</v>
      </c>
      <c r="H108" s="6" t="str">
        <f>"1"</f>
        <v>1</v>
      </c>
      <c r="I108" s="6" t="str">
        <f t="shared" si="0"/>
        <v>18-100</v>
      </c>
      <c r="J108" s="6" t="s">
        <v>218</v>
      </c>
    </row>
    <row r="109" spans="1:10" ht="30" x14ac:dyDescent="0.25">
      <c r="A109" s="2" t="s">
        <v>384</v>
      </c>
      <c r="B109" s="6" t="s">
        <v>9</v>
      </c>
      <c r="C109" s="6" t="s">
        <v>231</v>
      </c>
      <c r="D109" s="6"/>
      <c r="E109" s="6" t="s">
        <v>232</v>
      </c>
      <c r="F109" s="6" t="s">
        <v>233</v>
      </c>
      <c r="G109" s="6" t="s">
        <v>234</v>
      </c>
      <c r="H109" s="6" t="str">
        <f>"14/1"</f>
        <v>14/1</v>
      </c>
      <c r="I109" s="6" t="str">
        <f>"15-523"</f>
        <v>15-523</v>
      </c>
      <c r="J109" s="6" t="s">
        <v>233</v>
      </c>
    </row>
    <row r="110" spans="1:10" ht="30" x14ac:dyDescent="0.25">
      <c r="A110" s="2" t="s">
        <v>385</v>
      </c>
      <c r="B110" s="6" t="s">
        <v>9</v>
      </c>
      <c r="C110" s="6" t="s">
        <v>235</v>
      </c>
      <c r="D110" s="6" t="s">
        <v>236</v>
      </c>
      <c r="E110" s="6" t="s">
        <v>232</v>
      </c>
      <c r="F110" s="6" t="s">
        <v>237</v>
      </c>
      <c r="G110" s="6" t="s">
        <v>106</v>
      </c>
      <c r="H110" s="6" t="str">
        <f>"7"</f>
        <v>7</v>
      </c>
      <c r="I110" s="6" t="str">
        <f>"16-030"</f>
        <v>16-030</v>
      </c>
      <c r="J110" s="6" t="s">
        <v>232</v>
      </c>
    </row>
    <row r="111" spans="1:10" ht="30" x14ac:dyDescent="0.25">
      <c r="A111" s="2" t="s">
        <v>386</v>
      </c>
      <c r="B111" s="6" t="s">
        <v>9</v>
      </c>
      <c r="C111" s="6" t="s">
        <v>238</v>
      </c>
      <c r="D111" s="6"/>
      <c r="E111" s="6" t="s">
        <v>232</v>
      </c>
      <c r="F111" s="6" t="s">
        <v>239</v>
      </c>
      <c r="G111" s="6" t="s">
        <v>240</v>
      </c>
      <c r="H111" s="6" t="str">
        <f>"94A"</f>
        <v>94A</v>
      </c>
      <c r="I111" s="6" t="str">
        <f>"15-509"</f>
        <v>15-509</v>
      </c>
      <c r="J111" s="6" t="s">
        <v>239</v>
      </c>
    </row>
    <row r="112" spans="1:10" ht="30" x14ac:dyDescent="0.25">
      <c r="A112" s="2" t="s">
        <v>387</v>
      </c>
      <c r="B112" s="6" t="s">
        <v>9</v>
      </c>
      <c r="C112" s="6" t="s">
        <v>241</v>
      </c>
      <c r="D112" s="6"/>
      <c r="E112" s="6" t="s">
        <v>232</v>
      </c>
      <c r="F112" s="6" t="s">
        <v>232</v>
      </c>
      <c r="G112" s="6" t="s">
        <v>242</v>
      </c>
      <c r="H112" s="6" t="str">
        <f>"1a"</f>
        <v>1a</v>
      </c>
      <c r="I112" s="6" t="str">
        <f>"16-030"</f>
        <v>16-030</v>
      </c>
      <c r="J112" s="6" t="s">
        <v>232</v>
      </c>
    </row>
    <row r="113" spans="1:10" ht="30" x14ac:dyDescent="0.25">
      <c r="A113" s="2" t="s">
        <v>388</v>
      </c>
      <c r="B113" s="6" t="s">
        <v>117</v>
      </c>
      <c r="C113" s="6" t="s">
        <v>243</v>
      </c>
      <c r="D113" s="6"/>
      <c r="E113" s="6" t="s">
        <v>232</v>
      </c>
      <c r="F113" s="6" t="s">
        <v>239</v>
      </c>
      <c r="G113" s="6" t="s">
        <v>244</v>
      </c>
      <c r="H113" s="6" t="str">
        <f>"8"</f>
        <v>8</v>
      </c>
      <c r="I113" s="6" t="str">
        <f>"15-509"</f>
        <v>15-509</v>
      </c>
      <c r="J113" s="6" t="s">
        <v>239</v>
      </c>
    </row>
    <row r="114" spans="1:10" ht="45" x14ac:dyDescent="0.25">
      <c r="A114" s="2" t="s">
        <v>389</v>
      </c>
      <c r="B114" s="6" t="s">
        <v>9</v>
      </c>
      <c r="C114" s="6" t="s">
        <v>245</v>
      </c>
      <c r="D114" s="6" t="s">
        <v>246</v>
      </c>
      <c r="E114" s="6" t="s">
        <v>247</v>
      </c>
      <c r="F114" s="6" t="s">
        <v>247</v>
      </c>
      <c r="G114" s="6" t="s">
        <v>196</v>
      </c>
      <c r="H114" s="6" t="str">
        <f>"4"</f>
        <v>4</v>
      </c>
      <c r="I114" s="6" t="str">
        <f>"18-106"</f>
        <v>18-106</v>
      </c>
      <c r="J114" s="6" t="s">
        <v>247</v>
      </c>
    </row>
    <row r="115" spans="1:10" ht="30" x14ac:dyDescent="0.25">
      <c r="A115" s="2" t="s">
        <v>390</v>
      </c>
      <c r="B115" s="6" t="s">
        <v>117</v>
      </c>
      <c r="C115" s="6" t="s">
        <v>248</v>
      </c>
      <c r="D115" s="6"/>
      <c r="E115" s="6" t="s">
        <v>247</v>
      </c>
      <c r="F115" s="6" t="s">
        <v>249</v>
      </c>
      <c r="G115" s="6"/>
      <c r="H115" s="6" t="str">
        <f>"6"</f>
        <v>6</v>
      </c>
      <c r="I115" s="6" t="str">
        <f>"18-106"</f>
        <v>18-106</v>
      </c>
      <c r="J115" s="6" t="s">
        <v>249</v>
      </c>
    </row>
    <row r="116" spans="1:10" ht="45" x14ac:dyDescent="0.25">
      <c r="A116" s="2" t="s">
        <v>391</v>
      </c>
      <c r="B116" s="6" t="s">
        <v>117</v>
      </c>
      <c r="C116" s="6" t="s">
        <v>250</v>
      </c>
      <c r="D116" s="6"/>
      <c r="E116" s="6" t="s">
        <v>247</v>
      </c>
      <c r="F116" s="6" t="s">
        <v>251</v>
      </c>
      <c r="G116" s="6" t="s">
        <v>189</v>
      </c>
      <c r="H116" s="6" t="str">
        <f>"2"</f>
        <v>2</v>
      </c>
      <c r="I116" s="6" t="str">
        <f>"18-106"</f>
        <v>18-106</v>
      </c>
      <c r="J116" s="6" t="s">
        <v>247</v>
      </c>
    </row>
    <row r="117" spans="1:10" ht="30" x14ac:dyDescent="0.25">
      <c r="A117" s="2" t="s">
        <v>392</v>
      </c>
      <c r="B117" s="6" t="s">
        <v>9</v>
      </c>
      <c r="C117" s="6" t="s">
        <v>252</v>
      </c>
      <c r="D117" s="6"/>
      <c r="E117" s="6" t="s">
        <v>253</v>
      </c>
      <c r="F117" s="6" t="s">
        <v>253</v>
      </c>
      <c r="G117" s="6" t="s">
        <v>254</v>
      </c>
      <c r="H117" s="6" t="str">
        <f>"24"</f>
        <v>24</v>
      </c>
      <c r="I117" s="6" t="str">
        <f t="shared" ref="I117:I123" si="1">"16-010"</f>
        <v>16-010</v>
      </c>
      <c r="J117" s="6" t="s">
        <v>253</v>
      </c>
    </row>
    <row r="118" spans="1:10" ht="30" x14ac:dyDescent="0.25">
      <c r="A118" s="2" t="s">
        <v>393</v>
      </c>
      <c r="B118" s="6" t="s">
        <v>117</v>
      </c>
      <c r="C118" s="6" t="s">
        <v>255</v>
      </c>
      <c r="D118" s="6"/>
      <c r="E118" s="6" t="s">
        <v>253</v>
      </c>
      <c r="F118" s="6" t="s">
        <v>256</v>
      </c>
      <c r="G118" s="6" t="s">
        <v>257</v>
      </c>
      <c r="H118" s="6" t="str">
        <f>"2"</f>
        <v>2</v>
      </c>
      <c r="I118" s="6" t="str">
        <f t="shared" si="1"/>
        <v>16-010</v>
      </c>
      <c r="J118" s="6" t="s">
        <v>253</v>
      </c>
    </row>
    <row r="119" spans="1:10" ht="30" x14ac:dyDescent="0.25">
      <c r="A119" s="2" t="s">
        <v>394</v>
      </c>
      <c r="B119" s="6" t="s">
        <v>175</v>
      </c>
      <c r="C119" s="6" t="s">
        <v>258</v>
      </c>
      <c r="D119" s="6"/>
      <c r="E119" s="6" t="s">
        <v>253</v>
      </c>
      <c r="F119" s="6" t="s">
        <v>259</v>
      </c>
      <c r="G119" s="6" t="s">
        <v>260</v>
      </c>
      <c r="H119" s="6" t="str">
        <f>"2"</f>
        <v>2</v>
      </c>
      <c r="I119" s="6" t="str">
        <f t="shared" si="1"/>
        <v>16-010</v>
      </c>
      <c r="J119" s="6" t="s">
        <v>253</v>
      </c>
    </row>
    <row r="120" spans="1:10" ht="30" x14ac:dyDescent="0.25">
      <c r="A120" s="2" t="s">
        <v>395</v>
      </c>
      <c r="B120" s="6" t="s">
        <v>175</v>
      </c>
      <c r="C120" s="6" t="s">
        <v>261</v>
      </c>
      <c r="D120" s="6"/>
      <c r="E120" s="6" t="s">
        <v>253</v>
      </c>
      <c r="F120" s="6" t="s">
        <v>262</v>
      </c>
      <c r="G120" s="6" t="s">
        <v>263</v>
      </c>
      <c r="H120" s="6" t="str">
        <f>"1"</f>
        <v>1</v>
      </c>
      <c r="I120" s="6" t="str">
        <f t="shared" si="1"/>
        <v>16-010</v>
      </c>
      <c r="J120" s="6" t="s">
        <v>253</v>
      </c>
    </row>
    <row r="121" spans="1:10" ht="30" x14ac:dyDescent="0.25">
      <c r="A121" s="2" t="s">
        <v>396</v>
      </c>
      <c r="B121" s="6" t="s">
        <v>117</v>
      </c>
      <c r="C121" s="6" t="s">
        <v>264</v>
      </c>
      <c r="D121" s="6" t="s">
        <v>265</v>
      </c>
      <c r="E121" s="6" t="s">
        <v>253</v>
      </c>
      <c r="F121" s="6" t="s">
        <v>259</v>
      </c>
      <c r="G121" s="6" t="s">
        <v>260</v>
      </c>
      <c r="H121" s="6" t="str">
        <f>"2"</f>
        <v>2</v>
      </c>
      <c r="I121" s="6" t="str">
        <f t="shared" si="1"/>
        <v>16-010</v>
      </c>
      <c r="J121" s="6" t="s">
        <v>253</v>
      </c>
    </row>
    <row r="122" spans="1:10" ht="30" x14ac:dyDescent="0.25">
      <c r="A122" s="2" t="s">
        <v>397</v>
      </c>
      <c r="B122" s="6" t="s">
        <v>117</v>
      </c>
      <c r="C122" s="6" t="s">
        <v>266</v>
      </c>
      <c r="D122" s="6" t="s">
        <v>265</v>
      </c>
      <c r="E122" s="6" t="s">
        <v>253</v>
      </c>
      <c r="F122" s="6" t="s">
        <v>262</v>
      </c>
      <c r="G122" s="6" t="s">
        <v>263</v>
      </c>
      <c r="H122" s="6" t="str">
        <f>"1"</f>
        <v>1</v>
      </c>
      <c r="I122" s="6" t="str">
        <f t="shared" si="1"/>
        <v>16-010</v>
      </c>
      <c r="J122" s="6" t="s">
        <v>253</v>
      </c>
    </row>
    <row r="123" spans="1:10" ht="30" x14ac:dyDescent="0.25">
      <c r="A123" s="2" t="s">
        <v>398</v>
      </c>
      <c r="B123" s="6" t="s">
        <v>117</v>
      </c>
      <c r="C123" s="6" t="s">
        <v>265</v>
      </c>
      <c r="D123" s="6"/>
      <c r="E123" s="6" t="s">
        <v>253</v>
      </c>
      <c r="F123" s="6" t="s">
        <v>253</v>
      </c>
      <c r="G123" s="6" t="s">
        <v>219</v>
      </c>
      <c r="H123" s="6" t="str">
        <f>"1/4A"</f>
        <v>1/4A</v>
      </c>
      <c r="I123" s="6" t="str">
        <f t="shared" si="1"/>
        <v>16-010</v>
      </c>
      <c r="J123" s="6" t="s">
        <v>253</v>
      </c>
    </row>
    <row r="124" spans="1:10" ht="30" x14ac:dyDescent="0.25">
      <c r="A124" s="2" t="s">
        <v>399</v>
      </c>
      <c r="B124" s="6" t="s">
        <v>9</v>
      </c>
      <c r="C124" s="6" t="s">
        <v>267</v>
      </c>
      <c r="D124" s="6" t="s">
        <v>268</v>
      </c>
      <c r="E124" s="6" t="s">
        <v>269</v>
      </c>
      <c r="F124" s="6" t="s">
        <v>269</v>
      </c>
      <c r="G124" s="6" t="s">
        <v>270</v>
      </c>
      <c r="H124" s="6" t="str">
        <f>"20"</f>
        <v>20</v>
      </c>
      <c r="I124" s="6" t="str">
        <f>"16-060"</f>
        <v>16-060</v>
      </c>
      <c r="J124" s="6" t="s">
        <v>269</v>
      </c>
    </row>
    <row r="125" spans="1:10" ht="30" x14ac:dyDescent="0.25">
      <c r="A125" s="2" t="s">
        <v>400</v>
      </c>
      <c r="B125" s="6" t="s">
        <v>117</v>
      </c>
      <c r="C125" s="6" t="s">
        <v>271</v>
      </c>
      <c r="D125" s="6"/>
      <c r="E125" s="6" t="s">
        <v>269</v>
      </c>
      <c r="F125" s="6" t="s">
        <v>272</v>
      </c>
      <c r="G125" s="6"/>
      <c r="H125" s="6" t="str">
        <f>"40"</f>
        <v>40</v>
      </c>
      <c r="I125" s="6" t="str">
        <f>"16-060"</f>
        <v>16-060</v>
      </c>
      <c r="J125" s="6" t="s">
        <v>269</v>
      </c>
    </row>
    <row r="126" spans="1:10" ht="30" x14ac:dyDescent="0.25">
      <c r="A126" s="2" t="s">
        <v>401</v>
      </c>
      <c r="B126" s="6" t="s">
        <v>117</v>
      </c>
      <c r="C126" s="6" t="s">
        <v>273</v>
      </c>
      <c r="D126" s="6"/>
      <c r="E126" s="6" t="s">
        <v>269</v>
      </c>
      <c r="F126" s="6" t="s">
        <v>274</v>
      </c>
      <c r="G126" s="6"/>
      <c r="H126" s="6" t="str">
        <f>"64"</f>
        <v>64</v>
      </c>
      <c r="I126" s="6" t="str">
        <f>"16-060"</f>
        <v>16-060</v>
      </c>
      <c r="J126" s="6" t="s">
        <v>269</v>
      </c>
    </row>
    <row r="127" spans="1:10" ht="30" x14ac:dyDescent="0.25">
      <c r="A127" s="2" t="s">
        <v>402</v>
      </c>
      <c r="B127" s="6" t="s">
        <v>117</v>
      </c>
      <c r="C127" s="6" t="s">
        <v>275</v>
      </c>
      <c r="D127" s="6"/>
      <c r="E127" s="6" t="s">
        <v>269</v>
      </c>
      <c r="F127" s="6" t="s">
        <v>276</v>
      </c>
      <c r="G127" s="6"/>
      <c r="H127" s="6" t="str">
        <f>"8"</f>
        <v>8</v>
      </c>
      <c r="I127" s="6" t="str">
        <f>"15-592"</f>
        <v>15-592</v>
      </c>
      <c r="J127" s="6" t="s">
        <v>11</v>
      </c>
    </row>
  </sheetData>
  <mergeCells count="1">
    <mergeCell ref="A1:J1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przedszkola BOF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dorota.mierzynska</dc:creator>
  <cp:lastModifiedBy>EFS-I</cp:lastModifiedBy>
  <dcterms:created xsi:type="dcterms:W3CDTF">2024-04-23T08:41:31Z</dcterms:created>
  <dcterms:modified xsi:type="dcterms:W3CDTF">2024-08-26T12:59:00Z</dcterms:modified>
</cp:coreProperties>
</file>